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ti\AppData\Local\LANIT\LanDocs\EditedFiles\"/>
    </mc:Choice>
  </mc:AlternateContent>
  <bookViews>
    <workbookView xWindow="0" yWindow="0" windowWidth="28770" windowHeight="11760" firstSheet="1" activeTab="1"/>
  </bookViews>
  <sheets>
    <sheet name="2021" sheetId="6" state="hidden" r:id="rId1"/>
    <sheet name="2023" sheetId="8" r:id="rId2"/>
    <sheet name="2022" sheetId="7" state="hidden" r:id="rId3"/>
    <sheet name="2020" sheetId="5" state="hidden" r:id="rId4"/>
    <sheet name="2019" sheetId="4" state="hidden" r:id="rId5"/>
    <sheet name="2015" sheetId="1" state="hidden" r:id="rId6"/>
    <sheet name="Лист1" sheetId="3" state="hidden" r:id="rId7"/>
  </sheets>
  <definedNames>
    <definedName name="sub_10100" localSheetId="5">'2015'!$A$1</definedName>
    <definedName name="sub_10100" localSheetId="4">'2019'!$A$1</definedName>
    <definedName name="sub_10100" localSheetId="3">'2020'!$A$1</definedName>
    <definedName name="sub_10100" localSheetId="0">'2021'!$A$1</definedName>
    <definedName name="sub_10100" localSheetId="2">'2022'!$A$1</definedName>
    <definedName name="sub_10100" localSheetId="1">'2023'!$A$1</definedName>
    <definedName name="sub_10200" localSheetId="5">'2015'!$A$28</definedName>
    <definedName name="sub_10200" localSheetId="4">'2019'!$A$28</definedName>
    <definedName name="sub_10200" localSheetId="3">'2020'!$A$28</definedName>
    <definedName name="sub_10200" localSheetId="0">'2021'!$A$28</definedName>
    <definedName name="sub_10200" localSheetId="2">'2022'!$A$28</definedName>
    <definedName name="sub_10200" localSheetId="1">'2023'!$A$28</definedName>
    <definedName name="sub_10300" localSheetId="5">'2015'!$A$32</definedName>
    <definedName name="sub_10300" localSheetId="4">'2019'!$A$32</definedName>
    <definedName name="sub_10300" localSheetId="3">'2020'!$A$32</definedName>
    <definedName name="sub_10300" localSheetId="0">'2021'!$A$32</definedName>
    <definedName name="sub_10300" localSheetId="2">'2022'!$A$32</definedName>
    <definedName name="sub_10300" localSheetId="1">'2023'!$A$32</definedName>
    <definedName name="sub_10311" localSheetId="5">'2015'!$A$138</definedName>
    <definedName name="sub_10311" localSheetId="4">'2019'!$A$138</definedName>
    <definedName name="sub_10311" localSheetId="3">'2020'!$A$133</definedName>
    <definedName name="sub_10311" localSheetId="0">'2021'!$A$133</definedName>
    <definedName name="sub_10311" localSheetId="2">'2022'!$A$133</definedName>
    <definedName name="sub_10311" localSheetId="1">'2023'!$A$133</definedName>
    <definedName name="sub_10500" localSheetId="5">'2015'!$A$140</definedName>
    <definedName name="sub_10500" localSheetId="4">'2019'!$A$140</definedName>
    <definedName name="sub_10500" localSheetId="3">'2020'!$A$135</definedName>
    <definedName name="sub_10500" localSheetId="0">'2021'!$A$135</definedName>
    <definedName name="sub_10500" localSheetId="2">'2022'!$A$135</definedName>
    <definedName name="sub_10500" localSheetId="1">'2023'!$A$135</definedName>
    <definedName name="sub_10511" localSheetId="5">'2015'!$A$162</definedName>
    <definedName name="sub_10511" localSheetId="4">'2019'!$A$162</definedName>
    <definedName name="sub_10511" localSheetId="3">'2020'!$A$157</definedName>
    <definedName name="sub_10511" localSheetId="0">'2021'!$A$157</definedName>
    <definedName name="sub_10511" localSheetId="2">'2022'!$A$157</definedName>
    <definedName name="sub_10511" localSheetId="1">'2023'!$A$157</definedName>
    <definedName name="_xlnm.Print_Area" localSheetId="5">'2015'!$A$1:$I$172</definedName>
    <definedName name="_xlnm.Print_Area" localSheetId="4">'2019'!$A$1:$G$172</definedName>
    <definedName name="_xlnm.Print_Area" localSheetId="3">'2020'!$A$1:$G$166</definedName>
    <definedName name="_xlnm.Print_Area" localSheetId="0">'2021'!$A$1:$G$166</definedName>
    <definedName name="_xlnm.Print_Area" localSheetId="2">'2022'!$A$1:$G$166</definedName>
    <definedName name="_xlnm.Print_Area" localSheetId="1">'2023'!$A$1:$G$166</definedName>
  </definedNames>
  <calcPr calcId="152511"/>
</workbook>
</file>

<file path=xl/calcChain.xml><?xml version="1.0" encoding="utf-8"?>
<calcChain xmlns="http://schemas.openxmlformats.org/spreadsheetml/2006/main">
  <c r="I159" i="8" l="1"/>
  <c r="D124" i="8" l="1"/>
  <c r="D122" i="8" l="1"/>
  <c r="F122" i="8" l="1"/>
  <c r="E122" i="8"/>
  <c r="F124" i="8"/>
  <c r="E124" i="8"/>
  <c r="F68" i="8" l="1"/>
  <c r="F69" i="8"/>
  <c r="F72" i="8"/>
  <c r="F71" i="8"/>
  <c r="F116" i="8" l="1"/>
  <c r="E116" i="8"/>
  <c r="D116" i="8"/>
  <c r="F57" i="8" l="1"/>
  <c r="F56" i="8"/>
  <c r="F54" i="8"/>
  <c r="F53" i="8"/>
  <c r="E55" i="8"/>
  <c r="E57" i="8"/>
  <c r="E56" i="8"/>
  <c r="E53" i="8"/>
  <c r="E54" i="8"/>
  <c r="E52" i="8"/>
  <c r="E72" i="8"/>
  <c r="E69" i="8"/>
  <c r="E71" i="8"/>
  <c r="E68" i="8"/>
  <c r="E88" i="8"/>
  <c r="E60" i="8" l="1"/>
  <c r="F139" i="8" l="1"/>
  <c r="E139" i="8"/>
  <c r="D139" i="8"/>
  <c r="F125" i="8"/>
  <c r="E125" i="8"/>
  <c r="D125" i="8"/>
  <c r="F117" i="8"/>
  <c r="E117" i="8"/>
  <c r="E114" i="8" s="1"/>
  <c r="D117" i="8"/>
  <c r="D114" i="8" s="1"/>
  <c r="F114" i="8"/>
  <c r="F111" i="8"/>
  <c r="E111" i="8"/>
  <c r="D111" i="8"/>
  <c r="F108" i="8"/>
  <c r="E108" i="8"/>
  <c r="D108" i="8"/>
  <c r="F105" i="8"/>
  <c r="E105" i="8"/>
  <c r="D105" i="8"/>
  <c r="F102" i="8"/>
  <c r="E102" i="8"/>
  <c r="D102" i="8"/>
  <c r="F98" i="8"/>
  <c r="E98" i="8"/>
  <c r="D98" i="8"/>
  <c r="D94" i="8" s="1"/>
  <c r="F95" i="8"/>
  <c r="E95" i="8"/>
  <c r="E94" i="8" s="1"/>
  <c r="D95" i="8"/>
  <c r="F91" i="8"/>
  <c r="E91" i="8"/>
  <c r="E87" i="8" s="1"/>
  <c r="D91" i="8"/>
  <c r="F88" i="8"/>
  <c r="D88" i="8"/>
  <c r="F84" i="8"/>
  <c r="E84" i="8"/>
  <c r="D84" i="8"/>
  <c r="F81" i="8"/>
  <c r="F80" i="8" s="1"/>
  <c r="E81" i="8"/>
  <c r="D81" i="8"/>
  <c r="D80" i="8" s="1"/>
  <c r="F77" i="8"/>
  <c r="E77" i="8"/>
  <c r="D77" i="8"/>
  <c r="F74" i="8"/>
  <c r="F73" i="8" s="1"/>
  <c r="E74" i="8"/>
  <c r="E73" i="8" s="1"/>
  <c r="D74" i="8"/>
  <c r="D73" i="8"/>
  <c r="F70" i="8"/>
  <c r="E70" i="8"/>
  <c r="D70" i="8"/>
  <c r="F67" i="8"/>
  <c r="E67" i="8"/>
  <c r="D67" i="8"/>
  <c r="F63" i="8"/>
  <c r="E63" i="8"/>
  <c r="E59" i="8" s="1"/>
  <c r="D63" i="8"/>
  <c r="F60" i="8"/>
  <c r="D60" i="8"/>
  <c r="D57" i="8"/>
  <c r="D56" i="8"/>
  <c r="D54" i="8"/>
  <c r="D53" i="8"/>
  <c r="D101" i="8" l="1"/>
  <c r="D66" i="8"/>
  <c r="F94" i="8"/>
  <c r="F87" i="8"/>
  <c r="F55" i="8"/>
  <c r="F52" i="8"/>
  <c r="F51" i="8" s="1"/>
  <c r="E51" i="8"/>
  <c r="E80" i="8"/>
  <c r="F59" i="8"/>
  <c r="E101" i="8"/>
  <c r="F101" i="8"/>
  <c r="D87" i="8"/>
  <c r="E66" i="8"/>
  <c r="D52" i="8"/>
  <c r="D59" i="8"/>
  <c r="D55" i="8"/>
  <c r="F66" i="8"/>
  <c r="D124" i="7"/>
  <c r="D51" i="8" l="1"/>
  <c r="D49" i="8" s="1"/>
  <c r="E49" i="8"/>
  <c r="F49" i="8"/>
  <c r="H159" i="7"/>
  <c r="I159" i="7" l="1"/>
  <c r="D139" i="7" l="1"/>
  <c r="D101" i="7" l="1"/>
  <c r="F139" i="7" l="1"/>
  <c r="E139" i="7"/>
  <c r="F125" i="7"/>
  <c r="F122" i="7" s="1"/>
  <c r="E125" i="7"/>
  <c r="E122" i="7" s="1"/>
  <c r="D125" i="7"/>
  <c r="F117" i="7"/>
  <c r="E117" i="7"/>
  <c r="D117" i="7"/>
  <c r="F116" i="7"/>
  <c r="F114" i="7" s="1"/>
  <c r="E116" i="7"/>
  <c r="D116" i="7"/>
  <c r="F111" i="7"/>
  <c r="E111" i="7"/>
  <c r="D111" i="7"/>
  <c r="F108" i="7"/>
  <c r="E108" i="7"/>
  <c r="D108" i="7"/>
  <c r="F105" i="7"/>
  <c r="E105" i="7"/>
  <c r="D105" i="7"/>
  <c r="F102" i="7"/>
  <c r="E102" i="7"/>
  <c r="D102" i="7"/>
  <c r="F98" i="7"/>
  <c r="E98" i="7"/>
  <c r="D98" i="7"/>
  <c r="F95" i="7"/>
  <c r="E95" i="7"/>
  <c r="D95" i="7"/>
  <c r="F91" i="7"/>
  <c r="E91" i="7"/>
  <c r="D91" i="7"/>
  <c r="F88" i="7"/>
  <c r="E88" i="7"/>
  <c r="D88" i="7"/>
  <c r="F84" i="7"/>
  <c r="E84" i="7"/>
  <c r="D84" i="7"/>
  <c r="F81" i="7"/>
  <c r="F80" i="7" s="1"/>
  <c r="E81" i="7"/>
  <c r="E80" i="7" s="1"/>
  <c r="D81" i="7"/>
  <c r="D80" i="7" s="1"/>
  <c r="F77" i="7"/>
  <c r="F73" i="7" s="1"/>
  <c r="E77" i="7"/>
  <c r="D77" i="7"/>
  <c r="F74" i="7"/>
  <c r="E74" i="7"/>
  <c r="E73" i="7" s="1"/>
  <c r="D74" i="7"/>
  <c r="D73" i="7" s="1"/>
  <c r="F57" i="7"/>
  <c r="E57" i="7"/>
  <c r="F70" i="7"/>
  <c r="E56" i="7"/>
  <c r="D56" i="7"/>
  <c r="F54" i="7"/>
  <c r="F53" i="7"/>
  <c r="E53" i="7"/>
  <c r="D67" i="7"/>
  <c r="F63" i="7"/>
  <c r="E63" i="7"/>
  <c r="D63" i="7"/>
  <c r="F60" i="7"/>
  <c r="E60" i="7"/>
  <c r="D60" i="7"/>
  <c r="D57" i="7"/>
  <c r="F56" i="7"/>
  <c r="E54" i="7"/>
  <c r="D54" i="7"/>
  <c r="D53" i="7"/>
  <c r="D59" i="7" l="1"/>
  <c r="D94" i="7"/>
  <c r="D87" i="7"/>
  <c r="D114" i="7"/>
  <c r="E114" i="7"/>
  <c r="D122" i="7"/>
  <c r="E94" i="7"/>
  <c r="E87" i="7"/>
  <c r="E101" i="7"/>
  <c r="F101" i="7"/>
  <c r="F94" i="7"/>
  <c r="D52" i="7"/>
  <c r="F87" i="7"/>
  <c r="F59" i="7"/>
  <c r="F55" i="7"/>
  <c r="E59" i="7"/>
  <c r="E67" i="7"/>
  <c r="D70" i="7"/>
  <c r="D55" i="7" s="1"/>
  <c r="F67" i="7"/>
  <c r="E70" i="7"/>
  <c r="E55" i="7" s="1"/>
  <c r="I159" i="6"/>
  <c r="D51" i="7" l="1"/>
  <c r="D49" i="7" s="1"/>
  <c r="E66" i="7"/>
  <c r="E52" i="7"/>
  <c r="E51" i="7" s="1"/>
  <c r="E49" i="7" s="1"/>
  <c r="D66" i="7"/>
  <c r="F66" i="7"/>
  <c r="F52" i="7"/>
  <c r="F51" i="7" s="1"/>
  <c r="F49" i="7" s="1"/>
  <c r="F108" i="6"/>
  <c r="F68" i="6" l="1"/>
  <c r="F69" i="6"/>
  <c r="F72" i="6"/>
  <c r="F71" i="6"/>
  <c r="E124" i="6" l="1"/>
  <c r="D124" i="6" l="1"/>
  <c r="F116" i="6"/>
  <c r="E116" i="6"/>
  <c r="D116" i="6"/>
  <c r="D72" i="6" l="1"/>
  <c r="D71" i="6"/>
  <c r="D69" i="6"/>
  <c r="D68" i="6"/>
  <c r="E72" i="6" l="1"/>
  <c r="E69" i="6"/>
  <c r="E71" i="6"/>
  <c r="E68" i="6"/>
  <c r="F139" i="6" l="1"/>
  <c r="E139" i="6"/>
  <c r="D139" i="6"/>
  <c r="F125" i="6"/>
  <c r="E125" i="6"/>
  <c r="E122" i="6" s="1"/>
  <c r="D125" i="6"/>
  <c r="D122" i="6" s="1"/>
  <c r="F117" i="6"/>
  <c r="E117" i="6"/>
  <c r="E114" i="6" s="1"/>
  <c r="D117" i="6"/>
  <c r="F111" i="6"/>
  <c r="E111" i="6"/>
  <c r="D111" i="6"/>
  <c r="E108" i="6"/>
  <c r="D108" i="6"/>
  <c r="F105" i="6"/>
  <c r="E105" i="6"/>
  <c r="D105" i="6"/>
  <c r="F102" i="6"/>
  <c r="E102" i="6"/>
  <c r="D102" i="6"/>
  <c r="D101" i="6" s="1"/>
  <c r="F98" i="6"/>
  <c r="E98" i="6"/>
  <c r="D98" i="6"/>
  <c r="F95" i="6"/>
  <c r="E95" i="6"/>
  <c r="D95" i="6"/>
  <c r="F91" i="6"/>
  <c r="E91" i="6"/>
  <c r="D91" i="6"/>
  <c r="F88" i="6"/>
  <c r="E88" i="6"/>
  <c r="D88" i="6"/>
  <c r="F84" i="6"/>
  <c r="E84" i="6"/>
  <c r="D84" i="6"/>
  <c r="F81" i="6"/>
  <c r="E81" i="6"/>
  <c r="D81" i="6"/>
  <c r="F77" i="6"/>
  <c r="E77" i="6"/>
  <c r="D77" i="6"/>
  <c r="F74" i="6"/>
  <c r="E74" i="6"/>
  <c r="D74" i="6"/>
  <c r="D73" i="6" s="1"/>
  <c r="D57" i="6"/>
  <c r="F70" i="6"/>
  <c r="E70" i="6"/>
  <c r="D70" i="6"/>
  <c r="D53" i="6"/>
  <c r="F67" i="6"/>
  <c r="E67" i="6"/>
  <c r="F63" i="6"/>
  <c r="E63" i="6"/>
  <c r="D63" i="6"/>
  <c r="F60" i="6"/>
  <c r="E60" i="6"/>
  <c r="D60" i="6"/>
  <c r="F57" i="6"/>
  <c r="E57" i="6"/>
  <c r="F56" i="6"/>
  <c r="E56" i="6"/>
  <c r="D56" i="6"/>
  <c r="F54" i="6"/>
  <c r="E54" i="6"/>
  <c r="D54" i="6"/>
  <c r="F53" i="6"/>
  <c r="E53" i="6"/>
  <c r="F59" i="6" l="1"/>
  <c r="F94" i="6"/>
  <c r="E73" i="6"/>
  <c r="E101" i="6"/>
  <c r="F73" i="6"/>
  <c r="D80" i="6"/>
  <c r="F87" i="6"/>
  <c r="F80" i="6"/>
  <c r="D94" i="6"/>
  <c r="D87" i="6"/>
  <c r="E94" i="6"/>
  <c r="D55" i="6"/>
  <c r="E80" i="6"/>
  <c r="F114" i="6"/>
  <c r="F52" i="6"/>
  <c r="D59" i="6"/>
  <c r="F55" i="6"/>
  <c r="F101" i="6"/>
  <c r="D114" i="6"/>
  <c r="E52" i="6"/>
  <c r="E87" i="6"/>
  <c r="E66" i="6"/>
  <c r="E59" i="6"/>
  <c r="F66" i="6"/>
  <c r="E55" i="6"/>
  <c r="D67" i="6"/>
  <c r="D139" i="5"/>
  <c r="E139" i="5"/>
  <c r="F51" i="6" l="1"/>
  <c r="F49" i="6" s="1"/>
  <c r="E51" i="6"/>
  <c r="E49" i="6"/>
  <c r="D66" i="6"/>
  <c r="D52" i="6"/>
  <c r="D51" i="6" s="1"/>
  <c r="D49" i="6" s="1"/>
  <c r="F124" i="5"/>
  <c r="E124" i="5"/>
  <c r="D124" i="5"/>
  <c r="F116" i="5" l="1"/>
  <c r="D116" i="5"/>
  <c r="E116" i="5"/>
  <c r="E88" i="5" l="1"/>
  <c r="D98" i="5" l="1"/>
  <c r="D71" i="5"/>
  <c r="D68" i="5"/>
  <c r="D53" i="5" s="1"/>
  <c r="D91" i="5" l="1"/>
  <c r="D72" i="5"/>
  <c r="D69" i="5"/>
  <c r="D102" i="5" l="1"/>
  <c r="F139" i="5" l="1"/>
  <c r="E125" i="5"/>
  <c r="F125" i="5"/>
  <c r="D125" i="5"/>
  <c r="E117" i="5"/>
  <c r="F117" i="5"/>
  <c r="D117" i="5"/>
  <c r="F57" i="5"/>
  <c r="F56" i="5"/>
  <c r="E57" i="5"/>
  <c r="E56" i="5"/>
  <c r="D56" i="5"/>
  <c r="D57" i="5"/>
  <c r="F122" i="5" l="1"/>
  <c r="E122" i="5"/>
  <c r="D122" i="5"/>
  <c r="F114" i="5"/>
  <c r="E114" i="5"/>
  <c r="D114" i="5"/>
  <c r="F111" i="5"/>
  <c r="E111" i="5"/>
  <c r="D111" i="5"/>
  <c r="F108" i="5"/>
  <c r="E108" i="5"/>
  <c r="D108" i="5"/>
  <c r="F105" i="5"/>
  <c r="E105" i="5"/>
  <c r="D105" i="5"/>
  <c r="F102" i="5"/>
  <c r="E102" i="5"/>
  <c r="F98" i="5"/>
  <c r="E98" i="5"/>
  <c r="F95" i="5"/>
  <c r="E95" i="5"/>
  <c r="D95" i="5"/>
  <c r="D94" i="5" s="1"/>
  <c r="E91" i="5"/>
  <c r="F91" i="5"/>
  <c r="F88" i="5"/>
  <c r="F84" i="5"/>
  <c r="E84" i="5"/>
  <c r="D84" i="5"/>
  <c r="F81" i="5"/>
  <c r="E81" i="5"/>
  <c r="D81" i="5"/>
  <c r="F77" i="5"/>
  <c r="E77" i="5"/>
  <c r="D77" i="5"/>
  <c r="F74" i="5"/>
  <c r="E74" i="5"/>
  <c r="D74" i="5"/>
  <c r="F70" i="5"/>
  <c r="E70" i="5"/>
  <c r="D70" i="5"/>
  <c r="F67" i="5"/>
  <c r="E67" i="5"/>
  <c r="D67" i="5"/>
  <c r="F63" i="5"/>
  <c r="E63" i="5"/>
  <c r="D63" i="5"/>
  <c r="F60" i="5"/>
  <c r="E60" i="5"/>
  <c r="D60" i="5"/>
  <c r="F54" i="5"/>
  <c r="E54" i="5"/>
  <c r="D54" i="5"/>
  <c r="F53" i="5"/>
  <c r="E53" i="5"/>
  <c r="D101" i="5" l="1"/>
  <c r="D73" i="5"/>
  <c r="D55" i="5"/>
  <c r="F101" i="5"/>
  <c r="E101" i="5"/>
  <c r="E80" i="5"/>
  <c r="E59" i="5"/>
  <c r="F80" i="5"/>
  <c r="F94" i="5"/>
  <c r="D66" i="5"/>
  <c r="E73" i="5"/>
  <c r="D59" i="5"/>
  <c r="D80" i="5"/>
  <c r="F87" i="5"/>
  <c r="E66" i="5"/>
  <c r="F73" i="5"/>
  <c r="F52" i="5"/>
  <c r="E94" i="5"/>
  <c r="F55" i="5"/>
  <c r="E55" i="5"/>
  <c r="F59" i="5"/>
  <c r="E87" i="5"/>
  <c r="E52" i="5"/>
  <c r="F66" i="5"/>
  <c r="D88" i="5"/>
  <c r="I164" i="4"/>
  <c r="F51" i="5" l="1"/>
  <c r="F49" i="5" s="1"/>
  <c r="E51" i="5"/>
  <c r="E49" i="5" s="1"/>
  <c r="D87" i="5"/>
  <c r="D52" i="5"/>
  <c r="D51" i="5" s="1"/>
  <c r="F128" i="4"/>
  <c r="E128" i="4"/>
  <c r="D128" i="4"/>
  <c r="D49" i="5" l="1"/>
  <c r="F119" i="4"/>
  <c r="E119" i="4"/>
  <c r="D119" i="4"/>
  <c r="F144" i="4" l="1"/>
  <c r="E144" i="4"/>
  <c r="D144" i="4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D101" i="4" s="1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0" i="3"/>
  <c r="H9" i="3"/>
  <c r="H8" i="3" s="1"/>
  <c r="H6" i="3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12" i="3" l="1"/>
  <c r="H4" i="3"/>
  <c r="E49" i="4"/>
  <c r="F53" i="1"/>
  <c r="F54" i="1"/>
  <c r="F56" i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D59" i="1" l="1"/>
  <c r="F55" i="1"/>
  <c r="F52" i="1"/>
  <c r="E59" i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<sst xmlns="http://schemas.openxmlformats.org/spreadsheetml/2006/main" count="1872" uniqueCount="185">
  <si>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</si>
  <si>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</si>
  <si>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</si>
  <si>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</si>
  <si>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</si>
  <si>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</si>
  <si>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</si>
  <si>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</si>
  <si>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</si>
  <si>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</si>
  <si>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</si>
  <si>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</si>
  <si>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</si>
  <si>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</si>
  <si>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</si>
  <si>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</si>
  <si>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</si>
  <si>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</si>
  <si>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</si>
  <si>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</si>
  <si>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</si>
  <si>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</si>
  <si>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</si>
  <si>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</si>
  <si>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</si>
  <si>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</si>
  <si>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</si>
  <si>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</si>
  <si>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</si>
  <si>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</si>
  <si>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</si>
  <si>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</si>
  <si>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</si>
  <si>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</si>
  <si>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</si>
  <si>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</si>
  <si>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</si>
  <si>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</si>
  <si>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</si>
  <si>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</si>
  <si>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</si>
  <si>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</si>
  <si>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</si>
  <si>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</si>
  <si>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</si>
  <si>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</si>
  <si>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</si>
  <si>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</si>
  <si>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</si>
  <si>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</si>
  <si>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</si>
  <si>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</si>
  <si>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</si>
  <si>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</si>
  <si>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</si>
  <si>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</si>
  <si>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</si>
  <si>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</si>
  <si>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</si>
  <si>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</si>
  <si>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</si>
  <si>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</si>
  <si>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</si>
  <si>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</si>
  <si>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</si>
  <si>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</si>
  <si>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</si>
  <si>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</si>
  <si>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</si>
  <si>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</si>
  <si>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</si>
  <si>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</si>
  <si>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</si>
  <si>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</si>
  <si>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</si>
  <si>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</si>
  <si>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</si>
  <si>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</si>
  <si>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</si>
  <si>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</si>
  <si>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</si>
  <si>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</si>
  <si>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</si>
  <si>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</si>
  <si>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</si>
  <si>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</si>
  <si>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</si>
  <si>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</si>
  <si>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</si>
  <si>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</si>
  <si>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</si>
  <si>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</si>
  <si>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</si>
  <si>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</si>
  <si>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</si>
  <si>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</si>
  <si>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</si>
  <si>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</si>
  <si>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</si>
  <si>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</si>
  <si>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</si>
  <si>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</si>
  <si>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</si>
  <si>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</si>
  <si>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</si>
  <si>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</si>
  <si>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</si>
  <si>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</si>
  <si>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</si>
  <si>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</si>
  <si>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</si>
  <si>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</si>
  <si>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</si>
  <si>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</si>
  <si>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</si>
  <si>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</si>
  <si>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</si>
  <si>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</si>
  <si>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</si>
  <si>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</si>
  <si>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</si>
  <si>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</si>
  <si>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</si>
  <si>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</si>
  <si>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</si>
  <si>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</si>
  <si>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</si>
  <si>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</si>
  <si>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</si>
  <si>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</si>
  <si>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</si>
  <si>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</si>
  <si>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</si>
  <si>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</si>
  <si>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</si>
  <si>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</si>
  <si>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</si>
  <si>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</si>
  <si>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</si>
  <si>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</si>
  <si>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</si>
  <si>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</si>
  <si>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</si>
  <si>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</si>
  <si>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</si>
  <si>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</si>
  <si>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</si>
  <si>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</si>
  <si>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</si>
  <si>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</si>
  <si>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</si>
  <si>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</si>
  <si>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</si>
  <si>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</si>
  <si>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</si>
  <si>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</si>
  <si>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</si>
  <si>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</si>
  <si>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</si>
  <si>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</si>
  <si>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2020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</si>
  <si>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2020 год</t>
  </si>
  <si>
    <t>Показатели утвержденные на базовый период 2019 год</t>
  </si>
  <si>
    <t>менее 670 кВт</t>
  </si>
  <si>
    <t>величина сбытовой надбавки для населения и приравненных к нему категорий потребителей</t>
  </si>
  <si>
    <t>рублей/ Мвт.ч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</si>
  <si>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</si>
  <si>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</t>
  </si>
  <si>
    <t>Приказом Минэнерго России 27.10.2017 № 3, http://minenergo.gov.ru/node/4199</t>
  </si>
  <si>
    <t>Фактические показатели за год, предшествующий базовому периоду     2019 год</t>
  </si>
  <si>
    <t xml:space="preserve">Приказом Министерства промышленности, энергетики и жилищно-коммунального хозяйства Красноярского края от 31.10.2018 № 08-182 http://www.krskstate.ru/promtorg/energy/elektroseti/0/id/25175. 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</si>
  <si>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2021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</si>
  <si>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2021 год</t>
  </si>
  <si>
    <t>Показатели утвержденные на базовый период 2020 год</t>
  </si>
  <si>
    <t>(391) 212-05-52</t>
  </si>
  <si>
    <t>Приказом Министерства промышленности, энергетики и жилищно-коммунального хозяйства Красноярского края от 31.10.2019 № 08-176 http://www.krskstate.ru/promtorg/energy/elektroseti/0/id/25176</t>
  </si>
  <si>
    <t>величина сбытовой надбавки для населения и приравненных к нему категорий потребителей с НДС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</si>
  <si>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2022</t>
    </r>
    <r>
      <rPr>
        <b/>
        <sz val="11"/>
        <color rgb="FF26282F"/>
        <rFont val="Arial"/>
        <family val="2"/>
        <charset val="204"/>
      </rPr>
      <t>____________________ год</t>
    </r>
  </si>
  <si>
    <t>Показатели утвержденные на базовый период 2021 год</t>
  </si>
  <si>
    <t>Предложения на расчетный период регулирования 2022 год</t>
  </si>
  <si>
    <t>Фактические показатели за год, предшествую-щий базовому периоду   2020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</si>
  <si>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2023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</si>
  <si>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предшествую-щий базовому периоду   2021 год</t>
  </si>
  <si>
    <t>Показатели утвержденные на базовый период 2022 год</t>
  </si>
  <si>
    <t>Предложения на расчетный период регулирования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</si>
</sst>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0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6" fontId="3" fillId="0" borderId="0" xfId="0" applyNumberFormat="1" applyFont="1"/>
    <xf numFmtId="0" fontId="1" fillId="0" borderId="0" xfId="1" applyAlignment="1" applyProtection="1"/>
    <xf numFmtId="0" fontId="1" fillId="0" borderId="0" xfId="1" applyAlignment="1" applyProtection="1">
      <alignment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</cellXfs>
  <cellStyles count="4">
    <cellStyle name="Гиперссылка" xfId="1" builtinId="8"/>
    <cellStyle name="Обычный" xfId="0" builtinId="0"/>
    <cellStyle name="Стиль 1" xfId="2"/>
    <cellStyle name="Финансовый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nz@es.krasnoyarsk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nz@es.krasnoyarsk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z@es.krasnoyarsk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nz@es.krasnoyarsk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selection activeCell="A3" sqref="A3:E3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"/>
    </row>
    <row r="2" spans="1:6" ht="15" x14ac:dyDescent="0.25">
      <c r="A2" s="137" t="s">
        <v>121</v>
      </c>
      <c r="B2" s="137"/>
      <c r="C2" s="137"/>
      <c r="D2" s="137"/>
      <c r="E2" s="137"/>
      <c r="F2" s="1"/>
    </row>
    <row r="3" spans="1:6" ht="15" x14ac:dyDescent="0.25">
      <c r="A3" s="137" t="s">
        <v>171</v>
      </c>
      <c r="B3" s="137"/>
      <c r="C3" s="137"/>
      <c r="D3" s="137"/>
      <c r="E3" s="137"/>
      <c r="F3" s="1"/>
    </row>
    <row r="4" spans="1:6" ht="15" x14ac:dyDescent="0.25">
      <c r="A4" s="137" t="s">
        <v>122</v>
      </c>
      <c r="B4" s="137"/>
      <c r="C4" s="137"/>
      <c r="D4" s="137"/>
      <c r="E4" s="137"/>
      <c r="F4" s="1"/>
    </row>
    <row r="5" spans="1:6" ht="23.25" customHeight="1" x14ac:dyDescent="0.2">
      <c r="A5" s="136" t="s">
        <v>152</v>
      </c>
      <c r="B5" s="136"/>
      <c r="C5" s="136"/>
      <c r="D5" s="136"/>
      <c r="E5" s="136"/>
      <c r="F5" s="1"/>
    </row>
    <row r="6" spans="1:6" x14ac:dyDescent="0.2">
      <c r="A6" s="136" t="s">
        <v>123</v>
      </c>
      <c r="B6" s="136"/>
      <c r="C6" s="136"/>
      <c r="D6" s="136"/>
      <c r="E6" s="136"/>
      <c r="F6" s="1"/>
    </row>
    <row r="7" spans="1:6" ht="22.5" customHeight="1" x14ac:dyDescent="0.2">
      <c r="A7" s="136" t="s">
        <v>153</v>
      </c>
      <c r="B7" s="136"/>
      <c r="C7" s="136"/>
      <c r="D7" s="136"/>
      <c r="E7" s="136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37" t="s">
        <v>3</v>
      </c>
      <c r="B16" s="137"/>
      <c r="C16" s="137"/>
      <c r="D16" s="137"/>
      <c r="E16" s="137"/>
      <c r="F16" s="1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154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150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246601001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8" x14ac:dyDescent="0.2">
      <c r="A33" s="5"/>
    </row>
    <row r="34" spans="1:8" x14ac:dyDescent="0.2">
      <c r="A34" s="136" t="s">
        <v>12</v>
      </c>
      <c r="B34" s="136"/>
      <c r="C34" s="2" t="s">
        <v>131</v>
      </c>
    </row>
    <row r="35" spans="1:8" x14ac:dyDescent="0.2">
      <c r="A35" s="5"/>
    </row>
    <row r="36" spans="1:8" x14ac:dyDescent="0.2">
      <c r="A36" s="136" t="s">
        <v>13</v>
      </c>
      <c r="B36" s="136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37" t="s">
        <v>15</v>
      </c>
      <c r="B46" s="137"/>
      <c r="C46" s="137"/>
      <c r="D46" s="137"/>
      <c r="E46" s="137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08" t="s">
        <v>18</v>
      </c>
      <c r="D48" s="58" t="s">
        <v>169</v>
      </c>
      <c r="E48" s="106" t="s">
        <v>173</v>
      </c>
      <c r="F48" s="112" t="s">
        <v>172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11880101.375329001</v>
      </c>
      <c r="E49" s="80">
        <f>E51+E101+E111</f>
        <v>11402304.100000001</v>
      </c>
      <c r="F49" s="96">
        <f>F51+F101+F111</f>
        <v>11341103.967001285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3474555.733329</v>
      </c>
      <c r="E51" s="80">
        <f>E52+E55+E94</f>
        <v>3535867.1000000006</v>
      </c>
      <c r="F51" s="59">
        <f>F52+F55+F94</f>
        <v>3625000.0000012857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2124730.1723890002</v>
      </c>
      <c r="E52" s="80">
        <f t="shared" ref="E52:F55" si="0">E60+E67+E88</f>
        <v>2343916.8349656602</v>
      </c>
      <c r="F52" s="59">
        <f t="shared" si="0"/>
        <v>2406720.9908238351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1075296.5660000001</v>
      </c>
      <c r="E53" s="80">
        <f t="shared" si="0"/>
        <v>1217652.5272482648</v>
      </c>
      <c r="F53" s="59">
        <f t="shared" si="0"/>
        <v>1249886.5100013132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1049433.6063890001</v>
      </c>
      <c r="E54" s="80">
        <f t="shared" si="0"/>
        <v>1126264.3077173955</v>
      </c>
      <c r="F54" s="59">
        <f t="shared" si="0"/>
        <v>1156834.4808225224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1349825.5609399998</v>
      </c>
      <c r="E55" s="80">
        <f t="shared" si="0"/>
        <v>984738.29827064765</v>
      </c>
      <c r="F55" s="59">
        <f t="shared" si="0"/>
        <v>1008739.3598882958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744795.69900000002</v>
      </c>
      <c r="E56" s="80">
        <f>E64+E71+E92</f>
        <v>505238.55075173557</v>
      </c>
      <c r="F56" s="59">
        <f>F64+F71+F92</f>
        <v>518758.44500000053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605029.86193999997</v>
      </c>
      <c r="E57" s="80">
        <f>E65+E72+E93</f>
        <v>479499.74751891207</v>
      </c>
      <c r="F57" s="59">
        <f>F65+F72+F93</f>
        <v>489980.91488829511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362341.26</v>
      </c>
      <c r="E59" s="80">
        <f>E60+E63</f>
        <v>401035.82202614704</v>
      </c>
      <c r="F59" s="59">
        <f>F60+F63</f>
        <v>397500.736231649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249983.78606000001</v>
      </c>
      <c r="E60" s="80">
        <f>E61+E62</f>
        <v>313876.96350938419</v>
      </c>
      <c r="F60" s="59">
        <f>F61+F62</f>
        <v>312024.85438396793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127862.803</v>
      </c>
      <c r="E61" s="80">
        <v>160219.81522417045</v>
      </c>
      <c r="F61" s="59">
        <v>164671.49427085422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122120.98306000001</v>
      </c>
      <c r="E62" s="80">
        <v>153657.14828521374</v>
      </c>
      <c r="F62" s="59">
        <v>147353.36011311374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112357.47394</v>
      </c>
      <c r="E63" s="80">
        <f>E64+E65</f>
        <v>87158.858516762863</v>
      </c>
      <c r="F63" s="59">
        <f>F64+F65</f>
        <v>85475.88184768107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61943.198000000004</v>
      </c>
      <c r="E64" s="80">
        <v>41443.174439469709</v>
      </c>
      <c r="F64" s="59">
        <v>42884.414320343509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50414.275939999992</v>
      </c>
      <c r="E65" s="80">
        <v>45715.684077293154</v>
      </c>
      <c r="F65" s="59">
        <v>42591.467527337554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1802644.6644640001</v>
      </c>
      <c r="E66" s="80">
        <f>E67+E70</f>
        <v>1849226.4633148683</v>
      </c>
      <c r="F66" s="59">
        <f>F67+F70</f>
        <v>1915867.640488958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1189123.5205640001</v>
      </c>
      <c r="E67" s="80">
        <f>E68+E69</f>
        <v>1344364.2355237033</v>
      </c>
      <c r="F67" s="59">
        <f>F68+F69</f>
        <v>1398723.2464216999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602018.317+1103.476</f>
        <v>603121.79300000006</v>
      </c>
      <c r="E68" s="80">
        <f>702569.397460902+1103.476</f>
        <v>703672.87346090202</v>
      </c>
      <c r="F68" s="59">
        <f>721099.27346+50.085</f>
        <v>721149.35846000002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585101.352564+900.375</f>
        <v>586001.72756399994</v>
      </c>
      <c r="E69" s="59">
        <f>639557.33315587+1134.0289069313</f>
        <v>640691.36206280126</v>
      </c>
      <c r="F69" s="59">
        <f>677528.366372+45.5215897</f>
        <v>677573.88796169998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613521.14390000002</v>
      </c>
      <c r="E70" s="80">
        <f>E71+E72</f>
        <v>504862.227791165</v>
      </c>
      <c r="F70" s="59">
        <f>F71+F72</f>
        <v>517144.39406725799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334114.536+399.28</f>
        <v>334513.81600000005</v>
      </c>
      <c r="E71" s="80">
        <f>265876.649611531+394.755</f>
        <v>266271.404611531</v>
      </c>
      <c r="F71" s="59">
        <f>268777.944491785+39.22</f>
        <v>268817.16449178499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278780.4469+226.881</f>
        <v>279007.32789999997</v>
      </c>
      <c r="E72" s="80">
        <f>238281.272179634+309.551</f>
        <v>238590.823179634</v>
      </c>
      <c r="F72" s="59">
        <f>248294.622575473+32.607</f>
        <v>248327.229575473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1101963.957865</v>
      </c>
      <c r="E87" s="80">
        <f>E88+E91</f>
        <v>1078392.8478952926</v>
      </c>
      <c r="F87" s="59">
        <f>F88+F91</f>
        <v>1102091.9739915244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550957.47476500005</v>
      </c>
      <c r="E88" s="80">
        <f>E89+E90</f>
        <v>685675.63593257277</v>
      </c>
      <c r="F88" s="59">
        <f>F89+F90</f>
        <v>695972.89001816767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279192.27400000003</v>
      </c>
      <c r="E89" s="80">
        <v>353759.8385631924</v>
      </c>
      <c r="F89" s="59">
        <v>364065.65727045905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271765.20076500002</v>
      </c>
      <c r="E90" s="80">
        <v>331915.79736938037</v>
      </c>
      <c r="F90" s="59">
        <v>331907.23274770868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551006.48309999995</v>
      </c>
      <c r="E91" s="80">
        <f>E92+E93</f>
        <v>392717.21196271986</v>
      </c>
      <c r="F91" s="59">
        <f>F92+F93</f>
        <v>406119.08397335664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306918.946</v>
      </c>
      <c r="E92" s="80">
        <v>197523.9717007349</v>
      </c>
      <c r="F92" s="59">
        <v>207056.86618787204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244087.53709999993</v>
      </c>
      <c r="E93" s="80">
        <v>195193.24026198496</v>
      </c>
      <c r="F93" s="59">
        <v>199062.21778548456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207605.85100000002</v>
      </c>
      <c r="E94" s="76">
        <f>E95+E98</f>
        <v>207211.96676369294</v>
      </c>
      <c r="F94" s="77">
        <f>F95+F98</f>
        <v>209539.64928915503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134665.391</v>
      </c>
      <c r="E95" s="76">
        <f>E96+E97</f>
        <v>136609.04528260458</v>
      </c>
      <c r="F95" s="77">
        <f>F96+F97</f>
        <v>135977.35117745009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65119.695999999996</v>
      </c>
      <c r="E96" s="76">
        <v>65905.552999999985</v>
      </c>
      <c r="F96" s="77">
        <v>65844.030999999988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69545.695000000007</v>
      </c>
      <c r="E97" s="76">
        <v>70703.492282604595</v>
      </c>
      <c r="F97" s="77">
        <v>70133.320177450107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72940.460000000006</v>
      </c>
      <c r="E98" s="76">
        <f>E99+E100</f>
        <v>70602.921481088357</v>
      </c>
      <c r="F98" s="77">
        <f>F99+F100</f>
        <v>73562.298111704949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41419.739000000001</v>
      </c>
      <c r="E99" s="76">
        <v>40938.869000000006</v>
      </c>
      <c r="F99" s="77">
        <v>41361.014000000003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31520.721000000001</v>
      </c>
      <c r="E100" s="76">
        <v>29664.052481088347</v>
      </c>
      <c r="F100" s="77">
        <v>32201.284111704943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D102+D105+D108+1067.032+352.592</f>
        <v>6268945.8100000005</v>
      </c>
      <c r="E101" s="80">
        <f>E102+E105+E108</f>
        <v>5862572.2329999991</v>
      </c>
      <c r="F101" s="59">
        <f>F102+F105+F108</f>
        <v>5722600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:F102" si="8">D103+D104</f>
        <v>3195052.45</v>
      </c>
      <c r="E102" s="80">
        <f t="shared" si="8"/>
        <v>2890835.3307908024</v>
      </c>
      <c r="F102" s="59">
        <f t="shared" si="8"/>
        <v>2974092.3556580897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1676015.2830000001</v>
      </c>
      <c r="E103" s="80">
        <v>1469566.5089416937</v>
      </c>
      <c r="F103" s="59">
        <v>1492411.2702567163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1519037.1669999999</v>
      </c>
      <c r="E104" s="80">
        <v>1421268.8218491087</v>
      </c>
      <c r="F104" s="59">
        <v>1481681.0854013734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9">D106+D107</f>
        <v>2097394.9340000004</v>
      </c>
      <c r="E105" s="80">
        <f t="shared" si="9"/>
        <v>2026563.568259689</v>
      </c>
      <c r="F105" s="59">
        <f t="shared" si="9"/>
        <v>1933941.0310470862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1077297.33</v>
      </c>
      <c r="E106" s="80">
        <v>1035096.8177275582</v>
      </c>
      <c r="F106" s="59">
        <v>979674.10462611204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1020097.6040000001</v>
      </c>
      <c r="E107" s="80">
        <v>991466.75053213071</v>
      </c>
      <c r="F107" s="59">
        <v>954266.92642097408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0">D109+D110</f>
        <v>975078.80200000003</v>
      </c>
      <c r="E108" s="80">
        <f t="shared" si="10"/>
        <v>945173.33394950791</v>
      </c>
      <c r="F108" s="59">
        <f t="shared" si="10"/>
        <v>814566.61329482426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521430.11300000001</v>
      </c>
      <c r="E109" s="80">
        <v>482883.81433074776</v>
      </c>
      <c r="F109" s="59">
        <v>430434.62511717179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453648.68900000001</v>
      </c>
      <c r="E110" s="80">
        <v>462289.51961876015</v>
      </c>
      <c r="F110" s="59">
        <v>384131.98817765241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1">D112+D113</f>
        <v>2136599.8319999999</v>
      </c>
      <c r="E111" s="80">
        <f t="shared" si="11"/>
        <v>2003864.767</v>
      </c>
      <c r="F111" s="59">
        <f t="shared" si="11"/>
        <v>1993503.9669999999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1046753.73</v>
      </c>
      <c r="E112" s="80">
        <v>1074221.889</v>
      </c>
      <c r="F112" s="59">
        <v>1068839.0889999999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59">
        <v>1089846.102</v>
      </c>
      <c r="E113" s="80">
        <v>929642.87800000003</v>
      </c>
      <c r="F113" s="59">
        <v>924664.87800000003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82">
        <v>4.8000000000000001E-2</v>
      </c>
      <c r="E121" s="65">
        <v>0.05</v>
      </c>
      <c r="F121" s="65">
        <v>0.05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1199457</v>
      </c>
      <c r="E122" s="84">
        <f>E124+E125</f>
        <v>1233351</v>
      </c>
      <c r="F122" s="62">
        <v>1286068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1093722+2562+21376</f>
        <v>1117660</v>
      </c>
      <c r="E124" s="62">
        <f>1126534+22085+2610</f>
        <v>1151229</v>
      </c>
      <c r="F124" s="62">
        <v>1199339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81797</v>
      </c>
      <c r="E125" s="62">
        <f t="shared" ref="E125:F125" si="14">E126+E127+E128</f>
        <v>82122</v>
      </c>
      <c r="F125" s="62">
        <f t="shared" si="14"/>
        <v>82794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79601</v>
      </c>
      <c r="E126" s="62">
        <v>79838</v>
      </c>
      <c r="F126" s="62">
        <v>80636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1800</v>
      </c>
      <c r="E127" s="62">
        <v>1780</v>
      </c>
      <c r="F127" s="62">
        <v>1762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396</v>
      </c>
      <c r="E128" s="62">
        <v>504</v>
      </c>
      <c r="F128" s="62">
        <v>396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84">
        <v>2698142.97</v>
      </c>
      <c r="E130" s="62">
        <v>3148355.56</v>
      </c>
      <c r="F130" s="62">
        <v>4683239.3257646179</v>
      </c>
    </row>
    <row r="131" spans="1:8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84">
        <v>1081</v>
      </c>
      <c r="E132" s="62">
        <v>1166.8</v>
      </c>
      <c r="F132" s="62">
        <v>1166.8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4">
        <v>59.091999999999999</v>
      </c>
      <c r="E133" s="103">
        <v>60.259</v>
      </c>
      <c r="F133" s="103">
        <v>62.668999999999997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84">
        <v>376888.6</v>
      </c>
      <c r="E135" s="62">
        <v>368815.12</v>
      </c>
      <c r="F135" s="62">
        <v>338098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84">
        <v>570767.18000000005</v>
      </c>
      <c r="E136" s="62">
        <v>613844</v>
      </c>
      <c r="F136" s="62">
        <v>616901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84">
        <v>301024.96000000002</v>
      </c>
      <c r="E137" s="62">
        <v>307155.8</v>
      </c>
      <c r="F137" s="62">
        <v>329267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0.11156746078581596</v>
      </c>
      <c r="E139" s="92">
        <f>E137/E130*100%</f>
        <v>9.7560708803804866E-2</v>
      </c>
      <c r="F139" s="92">
        <f>F137/F130*100%</f>
        <v>7.0307532264805114E-2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170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38"/>
      <c r="B143" s="138"/>
      <c r="C143" s="138"/>
      <c r="D143" s="138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39" t="s">
        <v>112</v>
      </c>
      <c r="B154" s="139"/>
      <c r="C154" s="139"/>
      <c r="D154" s="139"/>
      <c r="E154" s="139"/>
      <c r="F154" s="1"/>
    </row>
    <row r="155" spans="1:9" ht="51.75" customHeight="1" thickBot="1" x14ac:dyDescent="0.25">
      <c r="A155" s="140" t="s">
        <v>16</v>
      </c>
      <c r="B155" s="140" t="s">
        <v>17</v>
      </c>
      <c r="C155" s="140" t="s">
        <v>18</v>
      </c>
      <c r="D155" s="132" t="s">
        <v>19</v>
      </c>
      <c r="E155" s="133"/>
      <c r="F155" s="132" t="s">
        <v>173</v>
      </c>
      <c r="G155" s="133"/>
      <c r="H155" s="134" t="s">
        <v>20</v>
      </c>
      <c r="I155" s="135"/>
    </row>
    <row r="156" spans="1:9" ht="32.25" customHeight="1" thickBot="1" x14ac:dyDescent="0.25">
      <c r="A156" s="141"/>
      <c r="B156" s="141"/>
      <c r="C156" s="141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213.9</v>
      </c>
      <c r="E159" s="28">
        <v>396.78</v>
      </c>
      <c r="F159" s="28">
        <v>396.78</v>
      </c>
      <c r="G159" s="28">
        <v>414.02</v>
      </c>
      <c r="H159" s="28">
        <v>414.02</v>
      </c>
      <c r="I159" s="89">
        <f>788.41*1.2</f>
        <v>946.09199999999987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176.47</v>
      </c>
      <c r="E160" s="27">
        <v>318.83999999999997</v>
      </c>
      <c r="F160" s="27">
        <v>205.05</v>
      </c>
      <c r="G160" s="27">
        <v>205.05</v>
      </c>
      <c r="H160" s="27">
        <v>205.05</v>
      </c>
      <c r="I160" s="89">
        <v>840.24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1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241.4</v>
      </c>
      <c r="E162" s="72">
        <v>321.8</v>
      </c>
      <c r="F162" s="72">
        <v>321.8</v>
      </c>
      <c r="G162" s="72">
        <v>334.16</v>
      </c>
      <c r="H162" s="72">
        <v>334.16</v>
      </c>
      <c r="I162" s="72">
        <v>368.75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166.31</v>
      </c>
      <c r="E163" s="72">
        <v>217.61</v>
      </c>
      <c r="F163" s="72">
        <v>217.61</v>
      </c>
      <c r="G163" s="72">
        <v>221.32</v>
      </c>
      <c r="H163" s="72">
        <v>221.32</v>
      </c>
      <c r="I163" s="72">
        <v>264.52999999999997</v>
      </c>
    </row>
    <row r="164" spans="1:9" ht="23.25" customHeight="1" thickBot="1" x14ac:dyDescent="0.25">
      <c r="A164" s="22"/>
      <c r="B164" s="20" t="s">
        <v>61</v>
      </c>
      <c r="C164" s="107" t="s">
        <v>165</v>
      </c>
      <c r="D164" s="73">
        <v>79.73</v>
      </c>
      <c r="E164" s="73">
        <v>167.49</v>
      </c>
      <c r="F164" s="73">
        <v>167.49</v>
      </c>
      <c r="G164" s="105">
        <v>152.30000000000001</v>
      </c>
      <c r="H164" s="105">
        <v>152.30000000000001</v>
      </c>
      <c r="I164" s="105">
        <v>210.75</v>
      </c>
    </row>
    <row r="165" spans="1:9" x14ac:dyDescent="0.2">
      <c r="A165" s="136"/>
      <c r="B165" s="136"/>
      <c r="C165" s="136"/>
      <c r="D165" s="136"/>
      <c r="E165" s="136"/>
      <c r="F165" s="136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148" zoomScale="87" zoomScaleNormal="87" workbookViewId="0">
      <selection activeCell="E174" sqref="E174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"/>
    </row>
    <row r="2" spans="1:6" ht="15" x14ac:dyDescent="0.25">
      <c r="A2" s="137" t="s">
        <v>121</v>
      </c>
      <c r="B2" s="137"/>
      <c r="C2" s="137"/>
      <c r="D2" s="137"/>
      <c r="E2" s="137"/>
      <c r="F2" s="1"/>
    </row>
    <row r="3" spans="1:6" ht="15" x14ac:dyDescent="0.25">
      <c r="A3" s="137" t="s">
        <v>181</v>
      </c>
      <c r="B3" s="137"/>
      <c r="C3" s="137"/>
      <c r="D3" s="137"/>
      <c r="E3" s="137"/>
      <c r="F3" s="1"/>
    </row>
    <row r="4" spans="1:6" ht="15" x14ac:dyDescent="0.25">
      <c r="A4" s="137" t="s">
        <v>122</v>
      </c>
      <c r="B4" s="137"/>
      <c r="C4" s="137"/>
      <c r="D4" s="137"/>
      <c r="E4" s="137"/>
      <c r="F4" s="1"/>
    </row>
    <row r="5" spans="1:6" ht="23.25" customHeight="1" x14ac:dyDescent="0.2">
      <c r="A5" s="136" t="s">
        <v>152</v>
      </c>
      <c r="B5" s="136"/>
      <c r="C5" s="136"/>
      <c r="D5" s="136"/>
      <c r="E5" s="136"/>
      <c r="F5" s="1"/>
    </row>
    <row r="6" spans="1:6" x14ac:dyDescent="0.2">
      <c r="A6" s="136" t="s">
        <v>123</v>
      </c>
      <c r="B6" s="136"/>
      <c r="C6" s="136"/>
      <c r="D6" s="136"/>
      <c r="E6" s="136"/>
      <c r="F6" s="1"/>
    </row>
    <row r="7" spans="1:6" ht="22.5" customHeight="1" x14ac:dyDescent="0.2">
      <c r="A7" s="136" t="s">
        <v>153</v>
      </c>
      <c r="B7" s="136"/>
      <c r="C7" s="136"/>
      <c r="D7" s="136"/>
      <c r="E7" s="136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37" t="s">
        <v>3</v>
      </c>
      <c r="B16" s="137"/>
      <c r="C16" s="137"/>
      <c r="D16" s="137"/>
      <c r="E16" s="137"/>
      <c r="F16" s="1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154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150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246601001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8" x14ac:dyDescent="0.2">
      <c r="A33" s="5"/>
    </row>
    <row r="34" spans="1:8" x14ac:dyDescent="0.2">
      <c r="A34" s="136" t="s">
        <v>12</v>
      </c>
      <c r="B34" s="136"/>
      <c r="C34" s="2" t="s">
        <v>131</v>
      </c>
    </row>
    <row r="35" spans="1:8" x14ac:dyDescent="0.2">
      <c r="A35" s="5"/>
    </row>
    <row r="36" spans="1:8" x14ac:dyDescent="0.2">
      <c r="A36" s="136" t="s">
        <v>13</v>
      </c>
      <c r="B36" s="136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37" t="s">
        <v>15</v>
      </c>
      <c r="B46" s="137"/>
      <c r="C46" s="137"/>
      <c r="D46" s="137"/>
      <c r="E46" s="137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21" t="s">
        <v>18</v>
      </c>
      <c r="D48" s="58" t="s">
        <v>182</v>
      </c>
      <c r="E48" s="128" t="s">
        <v>183</v>
      </c>
      <c r="F48" s="112" t="s">
        <v>184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11611033.454</v>
      </c>
      <c r="E49" s="80">
        <f>E51+E101+E111</f>
        <v>11231127.210000001</v>
      </c>
      <c r="F49" s="96">
        <f>F51+F101+F111</f>
        <v>10870000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3680247.9740000004</v>
      </c>
      <c r="E51" s="80">
        <f>E52+E55+E94</f>
        <v>3694550.7</v>
      </c>
      <c r="F51" s="59">
        <f>F52+F55+F94</f>
        <v>3775000.0000000005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2125942.4300000002</v>
      </c>
      <c r="E52" s="80">
        <f t="shared" ref="E52:F57" si="0">E60+E67+E88+E81</f>
        <v>2444950.6359999995</v>
      </c>
      <c r="F52" s="59">
        <f t="shared" si="0"/>
        <v>2082989.5130636739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1073108.929</v>
      </c>
      <c r="E53" s="80">
        <f t="shared" si="0"/>
        <v>1285801.57</v>
      </c>
      <c r="F53" s="59">
        <f t="shared" si="0"/>
        <v>1043739.9457176824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1052833.5009999999</v>
      </c>
      <c r="E54" s="80">
        <f t="shared" si="0"/>
        <v>1159149.0659999996</v>
      </c>
      <c r="F54" s="59">
        <f t="shared" si="0"/>
        <v>1039249.5673459915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1554305.5440000002</v>
      </c>
      <c r="E55" s="80">
        <f t="shared" si="0"/>
        <v>1028847.888000001</v>
      </c>
      <c r="F55" s="59">
        <f t="shared" si="0"/>
        <v>1458448.489627969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873146.14199999999</v>
      </c>
      <c r="E56" s="80">
        <f t="shared" si="0"/>
        <v>536985.78400000045</v>
      </c>
      <c r="F56" s="59">
        <f t="shared" si="0"/>
        <v>811848.89520841138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681159.402</v>
      </c>
      <c r="E57" s="80">
        <f t="shared" si="0"/>
        <v>491862.10400000046</v>
      </c>
      <c r="F57" s="59">
        <f t="shared" si="0"/>
        <v>646599.59441955772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379304.03300000005</v>
      </c>
      <c r="E59" s="80">
        <f>E60+E63</f>
        <v>403924.83129207295</v>
      </c>
      <c r="F59" s="59">
        <f>F60+F63</f>
        <v>392074.78485209926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240854.28000000003</v>
      </c>
      <c r="E60" s="80">
        <f>E61+E62</f>
        <v>309503.23816766473</v>
      </c>
      <c r="F60" s="59">
        <f>F61+F62</f>
        <v>254170.24192132658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122284.66300000002</v>
      </c>
      <c r="E61" s="62">
        <v>163450.8413638928</v>
      </c>
      <c r="F61" s="62">
        <v>127145.45687010969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118569.617</v>
      </c>
      <c r="E62" s="62">
        <v>146052.39680377193</v>
      </c>
      <c r="F62" s="62">
        <v>127024.7850512169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138449.753</v>
      </c>
      <c r="E63" s="84">
        <f>E64+E65</f>
        <v>94421.593124408217</v>
      </c>
      <c r="F63" s="62">
        <f>F64+F65</f>
        <v>137904.5429307727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78918.679000000004</v>
      </c>
      <c r="E64" s="84">
        <v>49928.300593037718</v>
      </c>
      <c r="F64" s="62">
        <v>78181.291292046459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59531.073999999993</v>
      </c>
      <c r="E65" s="84">
        <v>44493.292531370505</v>
      </c>
      <c r="F65" s="62">
        <v>59723.251638726237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1871722.3740000001</v>
      </c>
      <c r="E66" s="84">
        <f>E67+E70</f>
        <v>1848303.9042208383</v>
      </c>
      <c r="F66" s="62">
        <f>F67+F70</f>
        <v>1904376.6088948387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1198773.253</v>
      </c>
      <c r="E67" s="84">
        <f>E68+E69</f>
        <v>1362316.2587235854</v>
      </c>
      <c r="F67" s="62">
        <f>F68+F69</f>
        <v>1250624.4158092672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605699.97299999988</v>
      </c>
      <c r="E68" s="84">
        <f>749326.244166324-37261.4142073936</f>
        <v>712064.82995893038</v>
      </c>
      <c r="F68" s="62">
        <f>628058.837568785-942.534428692478</f>
        <v>627116.30314009252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593073.28</v>
      </c>
      <c r="E69" s="84">
        <f>682893.304190862-32641.8754262069</f>
        <v>650251.42876465514</v>
      </c>
      <c r="F69" s="62">
        <f>624447.413050983-939.300381808277</f>
        <v>623508.11266917468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672949.12100000004</v>
      </c>
      <c r="E70" s="84">
        <f>E71+E72</f>
        <v>485987.64549725293</v>
      </c>
      <c r="F70" s="62">
        <f>F71+F72</f>
        <v>653752.19308557152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369565.68300000002</v>
      </c>
      <c r="E71" s="84">
        <f>262721.229908619-10335.04967185</f>
        <v>252386.18023676903</v>
      </c>
      <c r="F71" s="62">
        <f>360467.75052678-6497.39417832089</f>
        <v>353970.35634845908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303383.43799999997</v>
      </c>
      <c r="E72" s="84">
        <f>243930.337162058-10328.8719015741</f>
        <v>233601.46526048388</v>
      </c>
      <c r="F72" s="62">
        <f>305553.80894579-5771.97220867752</f>
        <v>299781.83673711249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90567.211207024608</v>
      </c>
      <c r="F80" s="62">
        <f t="shared" si="5"/>
        <v>14151.201197499166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69903.289633600507</v>
      </c>
      <c r="F81" s="62">
        <f t="shared" si="6"/>
        <v>1881.8348105007549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130">
        <v>37261.414207393602</v>
      </c>
      <c r="F82" s="62">
        <v>942.53442869247795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130">
        <v>32641.875426206901</v>
      </c>
      <c r="F83" s="62">
        <v>939.30038180827705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20663.921573424101</v>
      </c>
      <c r="F84" s="62">
        <f t="shared" si="7"/>
        <v>12269.36638699841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>
        <v>10335.04967185</v>
      </c>
      <c r="F85" s="62">
        <v>6497.3941783208902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>
        <v>10328.871901574101</v>
      </c>
      <c r="F86" s="62">
        <v>5771.97220867752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1196629.9539999999</v>
      </c>
      <c r="E87" s="84">
        <f>E88+E91</f>
        <v>1131002.5772800646</v>
      </c>
      <c r="F87" s="62">
        <f>F88+F91</f>
        <v>1230835.4077472058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542386.68500000006</v>
      </c>
      <c r="E88" s="84">
        <f>E89+E90</f>
        <v>703227.84947514907</v>
      </c>
      <c r="F88" s="62">
        <f>F89+F90</f>
        <v>576313.02052257932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274986.42000000004</v>
      </c>
      <c r="E89" s="84">
        <v>373024.48446978343</v>
      </c>
      <c r="F89" s="62">
        <v>288535.65127878782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267400.26500000001</v>
      </c>
      <c r="E90" s="84">
        <v>330203.36500536557</v>
      </c>
      <c r="F90" s="62">
        <v>287777.3692437915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654243.26899999997</v>
      </c>
      <c r="E91" s="84">
        <f>E92+E93</f>
        <v>427774.72780491563</v>
      </c>
      <c r="F91" s="62">
        <f>F92+F93</f>
        <v>654522.38722462638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371579.03100000002</v>
      </c>
      <c r="E92" s="84">
        <v>224336.25349834363</v>
      </c>
      <c r="F92" s="62">
        <v>373199.85338958493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282664.23799999995</v>
      </c>
      <c r="E93" s="84">
        <v>203438.474306572</v>
      </c>
      <c r="F93" s="62">
        <v>281322.53383504145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232591.61300000001</v>
      </c>
      <c r="E94" s="118">
        <f>E95+E98</f>
        <v>220752.17600000001</v>
      </c>
      <c r="F94" s="119">
        <f>F95+F98</f>
        <v>233561.99730835744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143928.212</v>
      </c>
      <c r="E95" s="118">
        <f>E96+E97</f>
        <v>141284.264</v>
      </c>
      <c r="F95" s="119">
        <f>F96+F97</f>
        <v>120336.4359363262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70137.872999999992</v>
      </c>
      <c r="E96" s="118">
        <v>68458.03</v>
      </c>
      <c r="F96" s="119">
        <v>61758.486282317572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73790.339000000022</v>
      </c>
      <c r="E97" s="118">
        <v>72826.233999999997</v>
      </c>
      <c r="F97" s="119">
        <v>58577.949654008633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88663.401000000013</v>
      </c>
      <c r="E98" s="118">
        <f>E99+E100</f>
        <v>79467.912000000011</v>
      </c>
      <c r="F98" s="119">
        <f>F99+F100</f>
        <v>113225.56137203122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53082.749000000003</v>
      </c>
      <c r="E99" s="118">
        <v>43440.516000000003</v>
      </c>
      <c r="F99" s="119">
        <v>58552.672791588448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35580.652000000002</v>
      </c>
      <c r="E100" s="118">
        <v>36027.396000000001</v>
      </c>
      <c r="F100" s="119">
        <v>54672.888580442777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5968178.415</v>
      </c>
      <c r="E101" s="84">
        <f>E102+E105+E108</f>
        <v>5544995.6770000001</v>
      </c>
      <c r="F101" s="62">
        <f>F102+F105+F108</f>
        <v>5124999.9999999991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3151206.324</v>
      </c>
      <c r="E102" s="84">
        <f t="shared" si="8"/>
        <v>2875353.4313141005</v>
      </c>
      <c r="F102" s="62">
        <f t="shared" si="8"/>
        <v>2960985.7989284471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1669469.8149999999</v>
      </c>
      <c r="E103" s="62">
        <v>1483579.8786435374</v>
      </c>
      <c r="F103" s="62">
        <v>1552962.4418308404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1481736.5089999998</v>
      </c>
      <c r="E104" s="62">
        <v>1391773.5526705629</v>
      </c>
      <c r="F104" s="62">
        <v>1408023.3570976064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1920777.852</v>
      </c>
      <c r="E105" s="84">
        <f t="shared" si="9"/>
        <v>1833097.4357012932</v>
      </c>
      <c r="F105" s="62">
        <f t="shared" si="9"/>
        <v>1545122.4471101635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1005388.4209999999</v>
      </c>
      <c r="E106" s="84">
        <v>936027.6202071989</v>
      </c>
      <c r="F106" s="62">
        <v>799388.82491280464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915389.43099999998</v>
      </c>
      <c r="E107" s="84">
        <v>897069.81549409428</v>
      </c>
      <c r="F107" s="62">
        <v>745733.62219735899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896194.23900000006</v>
      </c>
      <c r="E108" s="84">
        <f t="shared" si="10"/>
        <v>836544.80998460669</v>
      </c>
      <c r="F108" s="62">
        <f t="shared" si="10"/>
        <v>618891.75396138907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509471.87</v>
      </c>
      <c r="E109" s="84">
        <v>424604.06614926382</v>
      </c>
      <c r="F109" s="62">
        <v>320068.73325635481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386722.36900000006</v>
      </c>
      <c r="E110" s="84">
        <v>411940.74383534293</v>
      </c>
      <c r="F110" s="62">
        <v>298823.02070503426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1962607.0649999999</v>
      </c>
      <c r="E111" s="84">
        <f t="shared" si="11"/>
        <v>1991580.8330000001</v>
      </c>
      <c r="F111" s="62">
        <f t="shared" si="11"/>
        <v>1970000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968950.53799999994</v>
      </c>
      <c r="E112" s="84">
        <v>1006279.0649999999</v>
      </c>
      <c r="F112" s="62">
        <v>968560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993656.527</v>
      </c>
      <c r="E113" s="84">
        <v>985301.76800000004</v>
      </c>
      <c r="F113" s="62">
        <v>1001440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1138.5279999999998</v>
      </c>
      <c r="E114" s="82">
        <f t="shared" ref="E114:F114" si="12">E116+E117</f>
        <v>1166.4069999999999</v>
      </c>
      <c r="F114" s="63">
        <f t="shared" si="12"/>
        <v>1189.443</v>
      </c>
    </row>
    <row r="115" spans="1:8" ht="18" customHeight="1" x14ac:dyDescent="0.2">
      <c r="A115" s="36"/>
      <c r="B115" s="30" t="s">
        <v>23</v>
      </c>
      <c r="C115" s="37"/>
      <c r="D115" s="122"/>
      <c r="E115" s="123"/>
      <c r="F115" s="122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2.849+1106.07</f>
        <v>1108.9189999999999</v>
      </c>
      <c r="E116" s="65">
        <f>2.84+1133.583</f>
        <v>1136.423</v>
      </c>
      <c r="F116" s="65">
        <f>2.831+1156.255</f>
        <v>1159.086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27">
        <f>D118+D119+D120</f>
        <v>29.609000000000002</v>
      </c>
      <c r="E117" s="101">
        <f t="shared" ref="E117:F117" si="13">E118+E119+E120</f>
        <v>29.984000000000002</v>
      </c>
      <c r="F117" s="127">
        <f t="shared" si="13"/>
        <v>30.356999999999999</v>
      </c>
    </row>
    <row r="118" spans="1:8" ht="22.5" customHeight="1" x14ac:dyDescent="0.2">
      <c r="A118" s="36"/>
      <c r="B118" s="30" t="s">
        <v>163</v>
      </c>
      <c r="C118" s="31" t="s">
        <v>70</v>
      </c>
      <c r="D118" s="126">
        <v>29.093</v>
      </c>
      <c r="E118" s="63">
        <v>29.466000000000001</v>
      </c>
      <c r="F118" s="126">
        <v>29.838999999999999</v>
      </c>
    </row>
    <row r="119" spans="1:8" ht="21" customHeight="1" x14ac:dyDescent="0.2">
      <c r="A119" s="36"/>
      <c r="B119" s="30" t="s">
        <v>60</v>
      </c>
      <c r="C119" s="31" t="s">
        <v>70</v>
      </c>
      <c r="D119" s="126">
        <v>0.495</v>
      </c>
      <c r="E119" s="63">
        <v>0.498</v>
      </c>
      <c r="F119" s="126">
        <v>0.498</v>
      </c>
    </row>
    <row r="120" spans="1:8" ht="24" customHeight="1" x14ac:dyDescent="0.2">
      <c r="A120" s="36"/>
      <c r="B120" s="30" t="s">
        <v>61</v>
      </c>
      <c r="C120" s="31" t="s">
        <v>70</v>
      </c>
      <c r="D120" s="126">
        <v>2.1000000000000001E-2</v>
      </c>
      <c r="E120" s="63">
        <v>0.02</v>
      </c>
      <c r="F120" s="126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4.8000000000000001E-2</v>
      </c>
      <c r="E121" s="65">
        <v>4.5999999999999999E-2</v>
      </c>
      <c r="F121" s="65">
        <v>4.5999999999999999E-2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D124+D125+3629+24678</f>
        <v>1252538</v>
      </c>
      <c r="E122" s="84">
        <f>E124+E125+3578+24821</f>
        <v>1225979</v>
      </c>
      <c r="F122" s="62">
        <f>F124+F125+3578+25421</f>
        <v>1249703</v>
      </c>
      <c r="H122" s="56"/>
    </row>
    <row r="123" spans="1:8" ht="24.75" customHeight="1" x14ac:dyDescent="0.2">
      <c r="A123" s="36"/>
      <c r="B123" s="30" t="s">
        <v>23</v>
      </c>
      <c r="C123" s="37"/>
      <c r="D123" s="124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1138174+2480</f>
        <v>1140654</v>
      </c>
      <c r="E124" s="62">
        <f>1111357+2496</f>
        <v>1113853</v>
      </c>
      <c r="F124" s="62">
        <f>1133583+2516</f>
        <v>1136099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83577</v>
      </c>
      <c r="E125" s="62">
        <f t="shared" ref="E125:F125" si="14">E126+E127+E128</f>
        <v>83727</v>
      </c>
      <c r="F125" s="62">
        <f t="shared" si="14"/>
        <v>84605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81666</v>
      </c>
      <c r="E126" s="62">
        <v>81804</v>
      </c>
      <c r="F126" s="62">
        <v>82754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1721</v>
      </c>
      <c r="E127" s="62">
        <v>1729</v>
      </c>
      <c r="F127" s="62">
        <v>1705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190</v>
      </c>
      <c r="E128" s="62">
        <v>194</v>
      </c>
      <c r="F128" s="62">
        <v>146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3195580.9</v>
      </c>
      <c r="E130" s="62">
        <v>3290934</v>
      </c>
      <c r="F130" s="62">
        <v>5447209.9917428037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1297</v>
      </c>
      <c r="E132" s="62">
        <v>1295</v>
      </c>
      <c r="F132" s="103">
        <v>1214.5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62.414000000000001</v>
      </c>
      <c r="E133" s="103">
        <v>64.915999999999997</v>
      </c>
      <c r="F133" s="103">
        <v>68.847999999999999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347126.08</v>
      </c>
      <c r="F135" s="62">
        <v>749489.9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644591.14</v>
      </c>
      <c r="F136" s="62">
        <v>671505.13800000004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345084.04</v>
      </c>
      <c r="F137" s="62">
        <v>390579.00400000002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9.6118924731337582E-2</v>
      </c>
      <c r="E139" s="92">
        <f>E137/E130*100%</f>
        <v>0.10485899747609645</v>
      </c>
      <c r="F139" s="92">
        <f>F137/F130*100%</f>
        <v>7.1702578860014993E-2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175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38"/>
      <c r="B143" s="138"/>
      <c r="C143" s="138"/>
      <c r="D143" s="138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39" t="s">
        <v>112</v>
      </c>
      <c r="B154" s="139"/>
      <c r="C154" s="139"/>
      <c r="D154" s="139"/>
      <c r="E154" s="139"/>
      <c r="F154" s="1"/>
    </row>
    <row r="155" spans="1:9" ht="51.75" customHeight="1" thickBot="1" x14ac:dyDescent="0.25">
      <c r="A155" s="140" t="s">
        <v>16</v>
      </c>
      <c r="B155" s="140" t="s">
        <v>17</v>
      </c>
      <c r="C155" s="140" t="s">
        <v>18</v>
      </c>
      <c r="D155" s="132" t="s">
        <v>19</v>
      </c>
      <c r="E155" s="133"/>
      <c r="F155" s="132" t="s">
        <v>183</v>
      </c>
      <c r="G155" s="133"/>
      <c r="H155" s="134" t="s">
        <v>20</v>
      </c>
      <c r="I155" s="135"/>
    </row>
    <row r="156" spans="1:9" ht="32.25" customHeight="1" thickBot="1" x14ac:dyDescent="0.25">
      <c r="A156" s="141"/>
      <c r="B156" s="141"/>
      <c r="C156" s="141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50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414.02</v>
      </c>
      <c r="E159" s="89">
        <v>425.89</v>
      </c>
      <c r="F159" s="28">
        <v>425.89</v>
      </c>
      <c r="G159" s="28">
        <v>429.55</v>
      </c>
      <c r="H159" s="147">
        <v>429.55</v>
      </c>
      <c r="I159" s="89">
        <f>1162.5*1.2</f>
        <v>1395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40">
        <v>271.23</v>
      </c>
      <c r="F160" s="27">
        <v>143.53</v>
      </c>
      <c r="G160" s="27">
        <v>143.53</v>
      </c>
      <c r="H160" s="148">
        <v>262.25</v>
      </c>
      <c r="I160" s="89">
        <v>262.25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308.37</v>
      </c>
      <c r="E162" s="72">
        <v>308.37</v>
      </c>
      <c r="F162" s="72">
        <v>308.37</v>
      </c>
      <c r="G162" s="72">
        <v>427.27</v>
      </c>
      <c r="H162" s="146">
        <v>427.27</v>
      </c>
      <c r="I162" s="131">
        <v>507.1472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209.69</v>
      </c>
      <c r="E163" s="72">
        <v>211.83</v>
      </c>
      <c r="F163" s="72">
        <v>211.83</v>
      </c>
      <c r="G163" s="72">
        <v>310.99</v>
      </c>
      <c r="H163" s="146">
        <v>310.99</v>
      </c>
      <c r="I163" s="131">
        <v>434.34444000000002</v>
      </c>
    </row>
    <row r="164" spans="1:9" ht="23.25" customHeight="1" thickBot="1" x14ac:dyDescent="0.25">
      <c r="A164" s="22"/>
      <c r="B164" s="20" t="s">
        <v>61</v>
      </c>
      <c r="C164" s="120" t="s">
        <v>165</v>
      </c>
      <c r="D164" s="73">
        <v>145.49</v>
      </c>
      <c r="E164" s="105">
        <v>151.1</v>
      </c>
      <c r="F164" s="105">
        <v>151.1</v>
      </c>
      <c r="G164" s="105">
        <v>230.41</v>
      </c>
      <c r="H164" s="149">
        <v>230.41</v>
      </c>
      <c r="I164" s="105">
        <v>361.28223000000003</v>
      </c>
    </row>
    <row r="165" spans="1:9" x14ac:dyDescent="0.2">
      <c r="A165" s="136"/>
      <c r="B165" s="136"/>
      <c r="C165" s="136"/>
      <c r="D165" s="136"/>
      <c r="E165" s="136"/>
      <c r="F165" s="136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15" workbookViewId="0">
      <selection activeCell="D125" sqref="D125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"/>
    </row>
    <row r="2" spans="1:6" ht="15" x14ac:dyDescent="0.25">
      <c r="A2" s="137" t="s">
        <v>121</v>
      </c>
      <c r="B2" s="137"/>
      <c r="C2" s="137"/>
      <c r="D2" s="137"/>
      <c r="E2" s="137"/>
      <c r="F2" s="1"/>
    </row>
    <row r="3" spans="1:6" ht="15" x14ac:dyDescent="0.25">
      <c r="A3" s="137" t="s">
        <v>177</v>
      </c>
      <c r="B3" s="137"/>
      <c r="C3" s="137"/>
      <c r="D3" s="137"/>
      <c r="E3" s="137"/>
      <c r="F3" s="1"/>
    </row>
    <row r="4" spans="1:6" ht="15" x14ac:dyDescent="0.25">
      <c r="A4" s="137" t="s">
        <v>122</v>
      </c>
      <c r="B4" s="137"/>
      <c r="C4" s="137"/>
      <c r="D4" s="137"/>
      <c r="E4" s="137"/>
      <c r="F4" s="1"/>
    </row>
    <row r="5" spans="1:6" ht="23.25" customHeight="1" x14ac:dyDescent="0.2">
      <c r="A5" s="136" t="s">
        <v>152</v>
      </c>
      <c r="B5" s="136"/>
      <c r="C5" s="136"/>
      <c r="D5" s="136"/>
      <c r="E5" s="136"/>
      <c r="F5" s="1"/>
    </row>
    <row r="6" spans="1:6" x14ac:dyDescent="0.2">
      <c r="A6" s="136" t="s">
        <v>123</v>
      </c>
      <c r="B6" s="136"/>
      <c r="C6" s="136"/>
      <c r="D6" s="136"/>
      <c r="E6" s="136"/>
      <c r="F6" s="1"/>
    </row>
    <row r="7" spans="1:6" ht="22.5" customHeight="1" x14ac:dyDescent="0.2">
      <c r="A7" s="136" t="s">
        <v>153</v>
      </c>
      <c r="B7" s="136"/>
      <c r="C7" s="136"/>
      <c r="D7" s="136"/>
      <c r="E7" s="136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37" t="s">
        <v>3</v>
      </c>
      <c r="B16" s="137"/>
      <c r="C16" s="137"/>
      <c r="D16" s="137"/>
      <c r="E16" s="137"/>
      <c r="F16" s="1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154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150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246601001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8" x14ac:dyDescent="0.2">
      <c r="A33" s="5"/>
    </row>
    <row r="34" spans="1:8" x14ac:dyDescent="0.2">
      <c r="A34" s="136" t="s">
        <v>12</v>
      </c>
      <c r="B34" s="136"/>
      <c r="C34" s="2" t="s">
        <v>131</v>
      </c>
    </row>
    <row r="35" spans="1:8" x14ac:dyDescent="0.2">
      <c r="A35" s="5"/>
    </row>
    <row r="36" spans="1:8" x14ac:dyDescent="0.2">
      <c r="A36" s="136" t="s">
        <v>13</v>
      </c>
      <c r="B36" s="136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37" t="s">
        <v>15</v>
      </c>
      <c r="B46" s="137"/>
      <c r="C46" s="137"/>
      <c r="D46" s="137"/>
      <c r="E46" s="137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15" t="s">
        <v>18</v>
      </c>
      <c r="D48" s="58" t="s">
        <v>180</v>
      </c>
      <c r="E48" s="113" t="s">
        <v>178</v>
      </c>
      <c r="F48" s="112" t="s">
        <v>179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11335654.974000001</v>
      </c>
      <c r="E49" s="80">
        <f>E51+E101+E111</f>
        <v>11486408.708089311</v>
      </c>
      <c r="F49" s="96">
        <f>F51+F101+F111</f>
        <v>10924149.77019044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3529389.2390000001</v>
      </c>
      <c r="E51" s="80">
        <f>E52+E55+E94</f>
        <v>3580310.4610893126</v>
      </c>
      <c r="F51" s="59">
        <f>F52+F55+F94</f>
        <v>3706469.7701904401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2135619.8938099998</v>
      </c>
      <c r="E52" s="80">
        <f t="shared" ref="E52:F55" si="0">E60+E67+E88</f>
        <v>2368919.9402077198</v>
      </c>
      <c r="F52" s="59">
        <f t="shared" si="0"/>
        <v>2459013.6132564815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1087981.9540000001</v>
      </c>
      <c r="E53" s="80">
        <f t="shared" si="0"/>
        <v>1229387.9510000001</v>
      </c>
      <c r="F53" s="59">
        <f>F61+F68+F89</f>
        <v>1286385.755509201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1047637.9398099999</v>
      </c>
      <c r="E54" s="80">
        <f t="shared" si="0"/>
        <v>1139531.9892077197</v>
      </c>
      <c r="F54" s="59">
        <f t="shared" si="0"/>
        <v>1172627.8577472805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1393769.34519</v>
      </c>
      <c r="E55" s="80">
        <f t="shared" si="0"/>
        <v>992020.11641483707</v>
      </c>
      <c r="F55" s="59">
        <f t="shared" si="0"/>
        <v>1022259.8121623199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730902.49</v>
      </c>
      <c r="E56" s="80">
        <f>E64+E71+E92</f>
        <v>513770.05900000001</v>
      </c>
      <c r="F56" s="59">
        <f>F64+F71+F92</f>
        <v>529090.22016887297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662866.85519000015</v>
      </c>
      <c r="E57" s="80">
        <f>E65+E72+E93</f>
        <v>478250.05741483712</v>
      </c>
      <c r="F57" s="59">
        <f>F65+F72+F93</f>
        <v>493169.59199344704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364789.95500000002</v>
      </c>
      <c r="E59" s="80">
        <f>E60+E63</f>
        <v>385087.82625748299</v>
      </c>
      <c r="F59" s="59">
        <f>F60+F63</f>
        <v>400768.46262699499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246784.29548</v>
      </c>
      <c r="E60" s="80">
        <f>E61+E62</f>
        <v>300870.84409813368</v>
      </c>
      <c r="F60" s="59">
        <f>F61+F62</f>
        <v>312846.96098339843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126349.288</v>
      </c>
      <c r="E61" s="62">
        <v>156304.54082491301</v>
      </c>
      <c r="F61" s="62">
        <v>164631.69402065617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120435.00748</v>
      </c>
      <c r="E62" s="62">
        <v>144566.30327322066</v>
      </c>
      <c r="F62" s="62">
        <v>148215.26696274226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118005.65952</v>
      </c>
      <c r="E63" s="84">
        <f>E64+E65</f>
        <v>84216.982159349311</v>
      </c>
      <c r="F63" s="62">
        <f>F64+F65</f>
        <v>87921.501643596552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60166.237999999998</v>
      </c>
      <c r="E64" s="84">
        <v>42257.95966857169</v>
      </c>
      <c r="F64" s="62">
        <v>43858.740387796468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57839.421520000004</v>
      </c>
      <c r="E65" s="84">
        <v>41959.022490777614</v>
      </c>
      <c r="F65" s="62">
        <v>44062.761255800084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1827205.7590000001</v>
      </c>
      <c r="E66" s="84">
        <f>E67+E70</f>
        <v>1899879.3917212989</v>
      </c>
      <c r="F66" s="62">
        <f>F67+F70</f>
        <v>1967781.9290433284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1198121.8465700001</v>
      </c>
      <c r="E67" s="84">
        <f>E68+E69</f>
        <v>1390066.3988066493</v>
      </c>
      <c r="F67" s="62">
        <f>F68+F69</f>
        <v>1439802.5474719689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611540.82900000003</v>
      </c>
      <c r="E68" s="84">
        <v>721145.45973355533</v>
      </c>
      <c r="F68" s="62">
        <v>750063.63954589039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586581.01756999991</v>
      </c>
      <c r="E69" s="62">
        <v>668920.93907309382</v>
      </c>
      <c r="F69" s="62">
        <v>689738.90792607865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629083.91243000003</v>
      </c>
      <c r="E70" s="84">
        <f>E71+E72</f>
        <v>509812.99291464977</v>
      </c>
      <c r="F70" s="62">
        <f>F71+F72</f>
        <v>527979.38157135935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327326.962</v>
      </c>
      <c r="E71" s="84">
        <v>264280.71540115715</v>
      </c>
      <c r="F71" s="62">
        <v>275023.75301230483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301756.95043000008</v>
      </c>
      <c r="E72" s="84">
        <v>245532.27751349265</v>
      </c>
      <c r="F72" s="62">
        <v>252955.62855905452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0</v>
      </c>
      <c r="F80" s="62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0</v>
      </c>
      <c r="F81" s="62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84"/>
      <c r="F82" s="62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84"/>
      <c r="F83" s="62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0</v>
      </c>
      <c r="F84" s="62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/>
      <c r="F85" s="62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/>
      <c r="F86" s="62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1122481.1329999999</v>
      </c>
      <c r="E87" s="84">
        <f>E88+E91</f>
        <v>1075972.8386437751</v>
      </c>
      <c r="F87" s="62">
        <f>F88+F91</f>
        <v>1112723.0337484784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550469.73875999998</v>
      </c>
      <c r="E88" s="84">
        <f>E89+E90</f>
        <v>677982.69730293704</v>
      </c>
      <c r="F88" s="62">
        <f>F89+F90</f>
        <v>706364.1048011143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281226.12300000002</v>
      </c>
      <c r="E89" s="84">
        <v>351937.95044153178</v>
      </c>
      <c r="F89" s="62">
        <v>371690.42194265453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269243.61575999996</v>
      </c>
      <c r="E90" s="84">
        <v>326044.7468614052</v>
      </c>
      <c r="F90" s="62">
        <v>334673.68285845977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572011.39424000005</v>
      </c>
      <c r="E91" s="84">
        <f>E92+E93</f>
        <v>397990.14134083799</v>
      </c>
      <c r="F91" s="62">
        <f>F92+F93</f>
        <v>406358.92894736404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304647.50400000002</v>
      </c>
      <c r="E92" s="84">
        <v>207231.38393027114</v>
      </c>
      <c r="F92" s="62">
        <v>210207.72676877159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267363.89024000004</v>
      </c>
      <c r="E93" s="84">
        <v>190758.75741056685</v>
      </c>
      <c r="F93" s="62">
        <v>196151.20217859244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214912.39199999999</v>
      </c>
      <c r="E94" s="118">
        <f>E95+E98</f>
        <v>219370.40446675575</v>
      </c>
      <c r="F94" s="119">
        <f>F95+F98</f>
        <v>225196.34477163848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140244.01299999998</v>
      </c>
      <c r="E95" s="118">
        <f>E96+E97</f>
        <v>142599.62088159285</v>
      </c>
      <c r="F95" s="119">
        <f>F96+F97</f>
        <v>141215.7966234872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68865.713999999993</v>
      </c>
      <c r="E96" s="118">
        <v>70242.849000000002</v>
      </c>
      <c r="F96" s="119">
        <v>67205.310490799035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71378.298999999999</v>
      </c>
      <c r="E97" s="118">
        <v>72356.771881592867</v>
      </c>
      <c r="F97" s="119">
        <v>74010.486132688151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74668.379000000001</v>
      </c>
      <c r="E98" s="118">
        <f>E99+E100</f>
        <v>76770.783585162892</v>
      </c>
      <c r="F98" s="119">
        <f>F99+F100</f>
        <v>83980.548148151283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38761.786</v>
      </c>
      <c r="E99" s="118">
        <v>39376.741000000002</v>
      </c>
      <c r="F99" s="119">
        <v>46828.713831127134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35906.593000000001</v>
      </c>
      <c r="E100" s="118">
        <v>37394.04258516289</v>
      </c>
      <c r="F100" s="119">
        <v>37151.834317024157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D102+D105+D108+731.137+618.707</f>
        <v>5911001.8020000011</v>
      </c>
      <c r="E101" s="84">
        <f>E102+E105+E108</f>
        <v>5870191.7720000008</v>
      </c>
      <c r="F101" s="62">
        <f>F102+F105+F108</f>
        <v>5325550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2996590.5840000007</v>
      </c>
      <c r="E102" s="84">
        <f t="shared" si="8"/>
        <v>2907526.8000852382</v>
      </c>
      <c r="F102" s="62">
        <f t="shared" si="8"/>
        <v>2884219.8018484716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1525547.5680000002</v>
      </c>
      <c r="E103" s="84">
        <v>1515862.6213587024</v>
      </c>
      <c r="F103" s="62">
        <v>1503983.9765650672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1471043.0160000003</v>
      </c>
      <c r="E104" s="84">
        <v>1391664.1787265358</v>
      </c>
      <c r="F104" s="62">
        <v>1380235.8252834044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1945567.372</v>
      </c>
      <c r="E105" s="84">
        <f t="shared" si="9"/>
        <v>1996363.289409962</v>
      </c>
      <c r="F105" s="62">
        <f t="shared" si="9"/>
        <v>1734901.2412599446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984592.90100000007</v>
      </c>
      <c r="E106" s="84">
        <v>1055580.6207053766</v>
      </c>
      <c r="F106" s="62">
        <v>895965.5156180138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960974.4709999999</v>
      </c>
      <c r="E107" s="84">
        <v>940782.66870458541</v>
      </c>
      <c r="F107" s="62">
        <v>838935.72564193094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967494.00199999998</v>
      </c>
      <c r="E108" s="84">
        <f t="shared" si="10"/>
        <v>966301.68250480038</v>
      </c>
      <c r="F108" s="62">
        <f t="shared" si="10"/>
        <v>706428.95689158351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466504.75599999994</v>
      </c>
      <c r="E109" s="84">
        <v>517591.39979966008</v>
      </c>
      <c r="F109" s="62">
        <v>368270.50781691918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500989.24600000004</v>
      </c>
      <c r="E110" s="84">
        <v>448710.2827051403</v>
      </c>
      <c r="F110" s="62">
        <v>338158.44907466439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1895263.933</v>
      </c>
      <c r="E111" s="84">
        <f t="shared" si="11"/>
        <v>2035906.474999998</v>
      </c>
      <c r="F111" s="62">
        <f t="shared" si="11"/>
        <v>1892130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910773.32</v>
      </c>
      <c r="E112" s="84">
        <v>1047043.2551362599</v>
      </c>
      <c r="F112" s="62">
        <v>935840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984490.61300000001</v>
      </c>
      <c r="E113" s="84">
        <v>988863.21986373805</v>
      </c>
      <c r="F113" s="62">
        <v>956290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0.05</v>
      </c>
      <c r="E121" s="65">
        <v>4.8000000000000001E-2</v>
      </c>
      <c r="F121" s="65">
        <v>4.8000000000000001E-2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1210908</v>
      </c>
      <c r="E122" s="84">
        <f>E124+E125</f>
        <v>1282133</v>
      </c>
      <c r="F122" s="84">
        <f>F124+F125</f>
        <v>1226948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1101909+2655+22854</f>
        <v>1127418</v>
      </c>
      <c r="E124" s="62">
        <v>1199339</v>
      </c>
      <c r="F124" s="62">
        <v>1142197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83490</v>
      </c>
      <c r="E125" s="62">
        <f t="shared" ref="E125:F125" si="14">E126+E127+E128</f>
        <v>82794</v>
      </c>
      <c r="F125" s="62">
        <f t="shared" si="14"/>
        <v>84751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81383</v>
      </c>
      <c r="E126" s="62">
        <v>80636</v>
      </c>
      <c r="F126" s="62">
        <v>82660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1704</v>
      </c>
      <c r="E127" s="62">
        <v>1762</v>
      </c>
      <c r="F127" s="62">
        <v>1717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403</v>
      </c>
      <c r="E128" s="62">
        <v>396</v>
      </c>
      <c r="F128" s="62">
        <v>374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3148355.56</v>
      </c>
      <c r="E130" s="62">
        <v>3195580.9</v>
      </c>
      <c r="F130" s="62">
        <v>4506706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1271</v>
      </c>
      <c r="E132" s="62">
        <v>1297</v>
      </c>
      <c r="F132" s="62">
        <v>1295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58.228999999999999</v>
      </c>
      <c r="E133" s="103">
        <v>62.414000000000001</v>
      </c>
      <c r="F133" s="103">
        <v>64.915999999999997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306963.96000000002</v>
      </c>
      <c r="F135" s="62">
        <v>302176.96999999997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622267.28</v>
      </c>
      <c r="F136" s="62">
        <v>626420.14800000004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294229.26</v>
      </c>
      <c r="F137" s="62">
        <v>352957.32400000002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9.7560708803804866E-2</v>
      </c>
      <c r="E139" s="92">
        <f>E137/E130*100%</f>
        <v>9.2073794783289642E-2</v>
      </c>
      <c r="F139" s="92">
        <f>F137/F130*100%</f>
        <v>7.8318249293386349E-2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38"/>
      <c r="B143" s="138"/>
      <c r="C143" s="138"/>
      <c r="D143" s="138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39" t="s">
        <v>112</v>
      </c>
      <c r="B154" s="139"/>
      <c r="C154" s="139"/>
      <c r="D154" s="139"/>
      <c r="E154" s="139"/>
      <c r="F154" s="1"/>
    </row>
    <row r="155" spans="1:9" ht="51.75" customHeight="1" thickBot="1" x14ac:dyDescent="0.25">
      <c r="A155" s="140" t="s">
        <v>16</v>
      </c>
      <c r="B155" s="140" t="s">
        <v>17</v>
      </c>
      <c r="C155" s="140" t="s">
        <v>18</v>
      </c>
      <c r="D155" s="132" t="s">
        <v>19</v>
      </c>
      <c r="E155" s="133"/>
      <c r="F155" s="132" t="s">
        <v>178</v>
      </c>
      <c r="G155" s="133"/>
      <c r="H155" s="134" t="s">
        <v>20</v>
      </c>
      <c r="I155" s="135"/>
    </row>
    <row r="156" spans="1:9" ht="32.25" customHeight="1" thickBot="1" x14ac:dyDescent="0.25">
      <c r="A156" s="141"/>
      <c r="B156" s="141"/>
      <c r="C156" s="141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396.78</v>
      </c>
      <c r="E159" s="28">
        <v>414.02</v>
      </c>
      <c r="F159" s="28">
        <v>414.02</v>
      </c>
      <c r="G159" s="28">
        <v>425.89</v>
      </c>
      <c r="H159" s="28">
        <f>354.91*1.2</f>
        <v>425.892</v>
      </c>
      <c r="I159" s="89">
        <f>694.82*1.2</f>
        <v>833.78399999999999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27">
        <v>205.05</v>
      </c>
      <c r="F160" s="27">
        <v>205.05</v>
      </c>
      <c r="G160" s="27">
        <v>271.23</v>
      </c>
      <c r="H160" s="27">
        <v>271.23</v>
      </c>
      <c r="I160" s="89">
        <v>426.48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321.8</v>
      </c>
      <c r="E162" s="72">
        <v>334.16</v>
      </c>
      <c r="F162" s="72">
        <v>308.37</v>
      </c>
      <c r="G162" s="72">
        <v>308.37</v>
      </c>
      <c r="H162" s="72">
        <v>308.37</v>
      </c>
      <c r="I162" s="72">
        <v>541.05999999999995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217.61</v>
      </c>
      <c r="E163" s="72">
        <v>221.32</v>
      </c>
      <c r="F163" s="72">
        <v>209.69</v>
      </c>
      <c r="G163" s="72">
        <v>211.83</v>
      </c>
      <c r="H163" s="72">
        <v>211.83</v>
      </c>
      <c r="I163" s="72">
        <v>417.62</v>
      </c>
    </row>
    <row r="164" spans="1:9" ht="23.25" customHeight="1" thickBot="1" x14ac:dyDescent="0.25">
      <c r="A164" s="22"/>
      <c r="B164" s="20" t="s">
        <v>61</v>
      </c>
      <c r="C164" s="114" t="s">
        <v>165</v>
      </c>
      <c r="D164" s="73">
        <v>167.49</v>
      </c>
      <c r="E164" s="105">
        <v>152.30000000000001</v>
      </c>
      <c r="F164" s="73">
        <v>145.49</v>
      </c>
      <c r="G164" s="105">
        <v>151.1</v>
      </c>
      <c r="H164" s="105">
        <v>151.1</v>
      </c>
      <c r="I164" s="105">
        <v>352.48</v>
      </c>
    </row>
    <row r="165" spans="1:9" x14ac:dyDescent="0.2">
      <c r="A165" s="136"/>
      <c r="B165" s="136"/>
      <c r="C165" s="136"/>
      <c r="D165" s="136"/>
      <c r="E165" s="136"/>
      <c r="F165" s="136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workbookViewId="0">
      <selection activeCell="B151" sqref="B151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"/>
    </row>
    <row r="2" spans="1:6" ht="15" x14ac:dyDescent="0.25">
      <c r="A2" s="137" t="s">
        <v>121</v>
      </c>
      <c r="B2" s="137"/>
      <c r="C2" s="137"/>
      <c r="D2" s="137"/>
      <c r="E2" s="137"/>
      <c r="F2" s="1"/>
    </row>
    <row r="3" spans="1:6" ht="15" x14ac:dyDescent="0.25">
      <c r="A3" s="137" t="s">
        <v>160</v>
      </c>
      <c r="B3" s="137"/>
      <c r="C3" s="137"/>
      <c r="D3" s="137"/>
      <c r="E3" s="137"/>
      <c r="F3" s="1"/>
    </row>
    <row r="4" spans="1:6" ht="15" x14ac:dyDescent="0.25">
      <c r="A4" s="137" t="s">
        <v>122</v>
      </c>
      <c r="B4" s="137"/>
      <c r="C4" s="137"/>
      <c r="D4" s="137"/>
      <c r="E4" s="137"/>
      <c r="F4" s="1"/>
    </row>
    <row r="5" spans="1:6" ht="23.25" customHeight="1" x14ac:dyDescent="0.2">
      <c r="A5" s="136" t="s">
        <v>152</v>
      </c>
      <c r="B5" s="136"/>
      <c r="C5" s="136"/>
      <c r="D5" s="136"/>
      <c r="E5" s="136"/>
      <c r="F5" s="1"/>
    </row>
    <row r="6" spans="1:6" x14ac:dyDescent="0.2">
      <c r="A6" s="136" t="s">
        <v>123</v>
      </c>
      <c r="B6" s="136"/>
      <c r="C6" s="136"/>
      <c r="D6" s="136"/>
      <c r="E6" s="136"/>
      <c r="F6" s="1"/>
    </row>
    <row r="7" spans="1:6" ht="22.5" customHeight="1" x14ac:dyDescent="0.2">
      <c r="A7" s="136" t="s">
        <v>153</v>
      </c>
      <c r="B7" s="136"/>
      <c r="C7" s="136"/>
      <c r="D7" s="136"/>
      <c r="E7" s="136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37" t="s">
        <v>3</v>
      </c>
      <c r="B16" s="137"/>
      <c r="C16" s="137"/>
      <c r="D16" s="137"/>
      <c r="E16" s="137"/>
      <c r="F16" s="1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154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150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246750001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8" x14ac:dyDescent="0.2">
      <c r="A33" s="5"/>
    </row>
    <row r="34" spans="1:8" x14ac:dyDescent="0.2">
      <c r="A34" s="136" t="s">
        <v>12</v>
      </c>
      <c r="B34" s="136"/>
      <c r="C34" s="2" t="s">
        <v>131</v>
      </c>
    </row>
    <row r="35" spans="1:8" x14ac:dyDescent="0.2">
      <c r="A35" s="5"/>
    </row>
    <row r="36" spans="1:8" x14ac:dyDescent="0.2">
      <c r="A36" s="136" t="s">
        <v>13</v>
      </c>
      <c r="B36" s="136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37" t="s">
        <v>15</v>
      </c>
      <c r="B46" s="137"/>
      <c r="C46" s="137"/>
      <c r="D46" s="137"/>
      <c r="E46" s="137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94" t="s">
        <v>18</v>
      </c>
      <c r="D48" s="58" t="s">
        <v>169</v>
      </c>
      <c r="E48" s="93" t="s">
        <v>162</v>
      </c>
      <c r="F48" s="58" t="s">
        <v>161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12611078.656000001</v>
      </c>
      <c r="E49" s="80">
        <f>E51+E101+E111</f>
        <v>11355976.312999999</v>
      </c>
      <c r="F49" s="96">
        <f>F51+F101+F111</f>
        <v>11325176.153999999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3529865.93</v>
      </c>
      <c r="E51" s="80">
        <f>E52+E55+E94</f>
        <v>3516162.9529999993</v>
      </c>
      <c r="F51" s="59">
        <f>F52+F55+F94</f>
        <v>3700000.0000000005</v>
      </c>
      <c r="G51" s="98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2110286.7119999998</v>
      </c>
      <c r="E52" s="80">
        <f t="shared" ref="E52:F55" si="0">E60+E67+E88</f>
        <v>2333124.9619999994</v>
      </c>
      <c r="F52" s="59">
        <f t="shared" si="0"/>
        <v>2456658.6220000004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1041000.9839999999</v>
      </c>
      <c r="E53" s="80">
        <f t="shared" si="0"/>
        <v>1197397.6510000001</v>
      </c>
      <c r="F53" s="59">
        <f t="shared" si="0"/>
        <v>1275807.0329999998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1069285.7280000001</v>
      </c>
      <c r="E54" s="80">
        <f t="shared" si="0"/>
        <v>1135727.3109999998</v>
      </c>
      <c r="F54" s="59">
        <f t="shared" si="0"/>
        <v>1180851.5890000002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1419579.2180000003</v>
      </c>
      <c r="E55" s="80">
        <f t="shared" si="0"/>
        <v>971190.77300000004</v>
      </c>
      <c r="F55" s="59">
        <f t="shared" si="0"/>
        <v>1016176.183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795392.63800000004</v>
      </c>
      <c r="E56" s="80">
        <f>E64+E71+E92</f>
        <v>496082.89500000008</v>
      </c>
      <c r="F56" s="59">
        <f>F64+F71+F92</f>
        <v>527786.91899999999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624186.58000000007</v>
      </c>
      <c r="E57" s="80">
        <f>E65+E72+E93</f>
        <v>475107.87799999997</v>
      </c>
      <c r="F57" s="59">
        <f>F65+F72+F93</f>
        <v>488389.26399999997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385992.49599999998</v>
      </c>
      <c r="E59" s="80">
        <f>E60+E63</f>
        <v>406739.78949046554</v>
      </c>
      <c r="F59" s="59">
        <f>F60+F63</f>
        <v>430676.68400000001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260441.08199999999</v>
      </c>
      <c r="E60" s="80">
        <f>E61+E62</f>
        <v>319298.4863088798</v>
      </c>
      <c r="F60" s="59">
        <f>F61+F62</f>
        <v>330765.799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128719.656</v>
      </c>
      <c r="E61" s="80">
        <v>164102.54828401931</v>
      </c>
      <c r="F61" s="59">
        <v>173528.54199999999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131721.42600000001</v>
      </c>
      <c r="E62" s="80">
        <v>155195.93802486046</v>
      </c>
      <c r="F62" s="59">
        <v>157237.25700000001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125551.41399999999</v>
      </c>
      <c r="E63" s="80">
        <f>E64+E65</f>
        <v>87441.30318158571</v>
      </c>
      <c r="F63" s="59">
        <f>F64+F65</f>
        <v>99910.885000000009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71589.803</v>
      </c>
      <c r="E64" s="80">
        <v>43456.311673541357</v>
      </c>
      <c r="F64" s="59">
        <v>50816.611000000004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53961.610999999997</v>
      </c>
      <c r="E65" s="80">
        <v>43984.991508044346</v>
      </c>
      <c r="F65" s="59">
        <v>49094.274000000005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1809983.7410000002</v>
      </c>
      <c r="E66" s="80">
        <f>E67+E70</f>
        <v>1868006.9356564344</v>
      </c>
      <c r="F66" s="59">
        <f>F67+F70</f>
        <v>1935939.5260000001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1162976.398</v>
      </c>
      <c r="E67" s="80">
        <f>E68+E69</f>
        <v>1312440.4177414449</v>
      </c>
      <c r="F67" s="59">
        <f>F68+F69</f>
        <v>1416408.2450000001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564446.97+1374.45</f>
        <v>565821.41999999993</v>
      </c>
      <c r="E68" s="80">
        <v>671538.05779414531</v>
      </c>
      <c r="F68" s="59">
        <v>730041.38599999994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596040.983+1113.995</f>
        <v>597154.978</v>
      </c>
      <c r="E69" s="59">
        <v>640902.3599472997</v>
      </c>
      <c r="F69" s="59">
        <v>686366.85900000005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647007.34300000011</v>
      </c>
      <c r="E70" s="80">
        <f>E71+E72</f>
        <v>555566.5179149895</v>
      </c>
      <c r="F70" s="59">
        <f>F71+F72</f>
        <v>519531.28100000002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367637.322+605.791</f>
        <v>368243.11300000001</v>
      </c>
      <c r="E71" s="80">
        <v>282489.36076025071</v>
      </c>
      <c r="F71" s="59">
        <v>269484.95500000002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278416.313+347.917</f>
        <v>278764.23000000004</v>
      </c>
      <c r="E72" s="80">
        <v>273077.15715473873</v>
      </c>
      <c r="F72" s="59">
        <v>250046.326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1111784.8260000001</v>
      </c>
      <c r="E87" s="80">
        <f>E88+E91</f>
        <v>1029569.0098530999</v>
      </c>
      <c r="F87" s="59">
        <f>F88+F91</f>
        <v>1106218.595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553173.15800000005</v>
      </c>
      <c r="E88" s="80">
        <f>E89+E90</f>
        <v>701386.05794967501</v>
      </c>
      <c r="F88" s="59">
        <f>F89+F90</f>
        <v>709484.57799999998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281663.68800000002</v>
      </c>
      <c r="E89" s="80">
        <v>361757.04492183542</v>
      </c>
      <c r="F89" s="59">
        <v>372237.10499999998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271509.47000000003</v>
      </c>
      <c r="E90" s="80">
        <v>339629.01302783965</v>
      </c>
      <c r="F90" s="59">
        <v>337247.473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558611.66800000006</v>
      </c>
      <c r="E91" s="80">
        <f>E92+E93</f>
        <v>328182.95190342487</v>
      </c>
      <c r="F91" s="59">
        <f>F92+F93</f>
        <v>396734.01699999999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310928.81</v>
      </c>
      <c r="E92" s="80">
        <v>170137.22256620799</v>
      </c>
      <c r="F92" s="59">
        <v>207485.353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247682.85800000001</v>
      </c>
      <c r="E93" s="80">
        <v>158045.72933721688</v>
      </c>
      <c r="F93" s="59">
        <v>189248.66400000002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222104.867</v>
      </c>
      <c r="E94" s="76">
        <f>E95+E98</f>
        <v>211847.21799999999</v>
      </c>
      <c r="F94" s="77">
        <f>F95+F98</f>
        <v>227165.19499999998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133696.07399999999</v>
      </c>
      <c r="E95" s="76">
        <f>E96+E97</f>
        <v>133528.99100000001</v>
      </c>
      <c r="F95" s="77">
        <f>F96+F97</f>
        <v>138768.09499999997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64796.22</v>
      </c>
      <c r="E96" s="76">
        <v>64277.267</v>
      </c>
      <c r="F96" s="77">
        <v>67230.244999999995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68899.853999999992</v>
      </c>
      <c r="E97" s="76">
        <v>69251.724000000002</v>
      </c>
      <c r="F97" s="77">
        <v>71537.849999999991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88408.793000000005</v>
      </c>
      <c r="E98" s="76">
        <f>E99+E100</f>
        <v>78318.226999999999</v>
      </c>
      <c r="F98" s="40">
        <f>F99+F100</f>
        <v>88397.1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44630.911999999997</v>
      </c>
      <c r="E99" s="76">
        <v>40766.904999999999</v>
      </c>
      <c r="F99" s="77">
        <v>43875.8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43777.881000000001</v>
      </c>
      <c r="E100" s="76">
        <v>37551.322</v>
      </c>
      <c r="F100" s="77">
        <v>44521.3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D102+D105+D108+1963.691+304.301</f>
        <v>6741270.2010000004</v>
      </c>
      <c r="E101" s="80">
        <f>E102+E105+E108</f>
        <v>5766897.0829999996</v>
      </c>
      <c r="F101" s="59">
        <f>F102+F105+F108</f>
        <v>5552259.8770000003</v>
      </c>
      <c r="G101" s="87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" si="8">D103+D104</f>
        <v>3305184.415</v>
      </c>
      <c r="E102" s="80">
        <f t="shared" ref="E102:F102" si="9">E103+E104</f>
        <v>2902120.839158549</v>
      </c>
      <c r="F102" s="59">
        <f t="shared" si="9"/>
        <v>2786275.2923688535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1733646.034</v>
      </c>
      <c r="E103" s="80">
        <v>1490853.5524271</v>
      </c>
      <c r="F103" s="59">
        <v>1457189.5116806468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1571538.3810000001</v>
      </c>
      <c r="E104" s="80">
        <v>1411267.286731449</v>
      </c>
      <c r="F104" s="59">
        <v>1329085.7806882064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10">D106+D107</f>
        <v>2321559.5520000001</v>
      </c>
      <c r="E105" s="80">
        <f t="shared" si="10"/>
        <v>1991469.8973653531</v>
      </c>
      <c r="F105" s="59">
        <f t="shared" si="10"/>
        <v>1929922.4716069964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1231134</v>
      </c>
      <c r="E106" s="80">
        <v>1027260.6143569644</v>
      </c>
      <c r="F106" s="59">
        <v>986051.97647053038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1090425.5520000001</v>
      </c>
      <c r="E107" s="80">
        <v>964209.28300838871</v>
      </c>
      <c r="F107" s="59">
        <v>943870.49513646599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1">D109+D110</f>
        <v>1112258.2420000001</v>
      </c>
      <c r="E108" s="80">
        <f t="shared" si="11"/>
        <v>873306.34647609724</v>
      </c>
      <c r="F108" s="59">
        <f t="shared" si="11"/>
        <v>836062.11302415049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649244.85100000002</v>
      </c>
      <c r="E109" s="80">
        <v>471352.13221593545</v>
      </c>
      <c r="F109" s="59">
        <v>443573.08884882263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463013.39099999995</v>
      </c>
      <c r="E110" s="80">
        <v>401954.2142601618</v>
      </c>
      <c r="F110" s="59">
        <v>392489.0241753278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2">D112+D113</f>
        <v>2339942.5250000004</v>
      </c>
      <c r="E111" s="80">
        <f t="shared" si="12"/>
        <v>2072916.277</v>
      </c>
      <c r="F111" s="59">
        <f t="shared" si="12"/>
        <v>2072916.2769999998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1225413.327</v>
      </c>
      <c r="E112" s="80">
        <v>1059906.8260000001</v>
      </c>
      <c r="F112" s="59">
        <v>1059906.8259999999</v>
      </c>
      <c r="J112" s="56"/>
    </row>
    <row r="113" spans="1:7" ht="25.5" customHeight="1" x14ac:dyDescent="0.2">
      <c r="A113" s="36"/>
      <c r="B113" s="30" t="s">
        <v>65</v>
      </c>
      <c r="C113" s="31" t="s">
        <v>125</v>
      </c>
      <c r="D113" s="59">
        <v>1114529.1980000001</v>
      </c>
      <c r="E113" s="80">
        <v>1013009.4509999999</v>
      </c>
      <c r="F113" s="59">
        <v>1013009.451</v>
      </c>
      <c r="G113" s="78"/>
    </row>
    <row r="114" spans="1:7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1046.3630000000001</v>
      </c>
      <c r="E114" s="82">
        <f t="shared" ref="E114:F114" si="13">E116+E117</f>
        <v>1066.914</v>
      </c>
      <c r="F114" s="63">
        <f t="shared" si="13"/>
        <v>1087.4670000000001</v>
      </c>
    </row>
    <row r="115" spans="1:7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7" ht="32.25" customHeight="1" x14ac:dyDescent="0.2">
      <c r="A116" s="27" t="s">
        <v>68</v>
      </c>
      <c r="B116" s="30" t="s">
        <v>69</v>
      </c>
      <c r="C116" s="31" t="s">
        <v>70</v>
      </c>
      <c r="D116" s="65">
        <f>2.722+1015</f>
        <v>1017.722</v>
      </c>
      <c r="E116" s="100">
        <f>2.758+1035</f>
        <v>1037.758</v>
      </c>
      <c r="F116" s="65">
        <f>2.794+1055</f>
        <v>1057.7940000000001</v>
      </c>
    </row>
    <row r="117" spans="1:7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28.640999999999998</v>
      </c>
      <c r="E117" s="101">
        <f t="shared" ref="E117:F117" si="14">E118+E119+E120</f>
        <v>29.155999999999995</v>
      </c>
      <c r="F117" s="101">
        <f t="shared" si="14"/>
        <v>29.672999999999998</v>
      </c>
    </row>
    <row r="118" spans="1:7" ht="22.5" customHeight="1" x14ac:dyDescent="0.2">
      <c r="A118" s="36"/>
      <c r="B118" s="30" t="s">
        <v>163</v>
      </c>
      <c r="C118" s="31" t="s">
        <v>70</v>
      </c>
      <c r="D118" s="82">
        <v>28.161999999999999</v>
      </c>
      <c r="E118" s="82">
        <v>28.672999999999998</v>
      </c>
      <c r="F118" s="63">
        <v>29.184000000000001</v>
      </c>
    </row>
    <row r="119" spans="1:7" ht="21" customHeight="1" x14ac:dyDescent="0.2">
      <c r="A119" s="36"/>
      <c r="B119" s="30" t="s">
        <v>60</v>
      </c>
      <c r="C119" s="31" t="s">
        <v>70</v>
      </c>
      <c r="D119" s="82">
        <v>0.45500000000000002</v>
      </c>
      <c r="E119" s="82">
        <v>0.46100000000000002</v>
      </c>
      <c r="F119" s="63">
        <v>0.46700000000000003</v>
      </c>
    </row>
    <row r="120" spans="1:7" ht="24" customHeight="1" x14ac:dyDescent="0.2">
      <c r="A120" s="36"/>
      <c r="B120" s="30" t="s">
        <v>61</v>
      </c>
      <c r="C120" s="31" t="s">
        <v>70</v>
      </c>
      <c r="D120" s="82">
        <v>2.4E-2</v>
      </c>
      <c r="E120" s="82">
        <v>2.1999999999999999E-2</v>
      </c>
      <c r="F120" s="63">
        <v>2.1999999999999999E-2</v>
      </c>
    </row>
    <row r="121" spans="1:7" ht="62.25" customHeight="1" x14ac:dyDescent="0.2">
      <c r="A121" s="27" t="s">
        <v>73</v>
      </c>
      <c r="B121" s="30" t="s">
        <v>74</v>
      </c>
      <c r="C121" s="31" t="s">
        <v>70</v>
      </c>
      <c r="D121" s="65">
        <v>4.8000000000000001E-2</v>
      </c>
      <c r="E121" s="82">
        <v>4.7E-2</v>
      </c>
      <c r="F121" s="63">
        <v>4.7E-2</v>
      </c>
    </row>
    <row r="122" spans="1:7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1159689</v>
      </c>
      <c r="E122" s="84">
        <f>E124+E125</f>
        <v>1182595</v>
      </c>
      <c r="F122" s="62">
        <f>F124+F125</f>
        <v>1207654</v>
      </c>
    </row>
    <row r="123" spans="1:7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7" ht="33" customHeight="1" x14ac:dyDescent="0.2">
      <c r="A124" s="27" t="s">
        <v>77</v>
      </c>
      <c r="B124" s="15" t="s">
        <v>78</v>
      </c>
      <c r="C124" s="31" t="s">
        <v>79</v>
      </c>
      <c r="D124" s="62">
        <f>1058080+18289</f>
        <v>1076369</v>
      </c>
      <c r="E124" s="84">
        <f>1079241+19545</f>
        <v>1098786</v>
      </c>
      <c r="F124" s="62">
        <f>1100825+22757</f>
        <v>1123582</v>
      </c>
    </row>
    <row r="125" spans="1:7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83320</v>
      </c>
      <c r="E125" s="62">
        <f t="shared" ref="E125:F125" si="15">E126+E127+E128</f>
        <v>83809</v>
      </c>
      <c r="F125" s="62">
        <f t="shared" si="15"/>
        <v>84072</v>
      </c>
    </row>
    <row r="126" spans="1:7" ht="26.25" customHeight="1" x14ac:dyDescent="0.2">
      <c r="A126" s="36"/>
      <c r="B126" s="38" t="s">
        <v>163</v>
      </c>
      <c r="C126" s="18" t="s">
        <v>79</v>
      </c>
      <c r="D126" s="62">
        <v>80848</v>
      </c>
      <c r="E126" s="84">
        <v>81337</v>
      </c>
      <c r="F126" s="62">
        <v>81600</v>
      </c>
    </row>
    <row r="127" spans="1:7" ht="26.25" customHeight="1" x14ac:dyDescent="0.2">
      <c r="A127" s="36"/>
      <c r="B127" s="38" t="s">
        <v>60</v>
      </c>
      <c r="C127" s="18" t="s">
        <v>79</v>
      </c>
      <c r="D127" s="62">
        <v>2054</v>
      </c>
      <c r="E127" s="84">
        <v>2054</v>
      </c>
      <c r="F127" s="62">
        <v>2054</v>
      </c>
    </row>
    <row r="128" spans="1:7" ht="25.5" customHeight="1" x14ac:dyDescent="0.2">
      <c r="A128" s="36"/>
      <c r="B128" s="38" t="s">
        <v>61</v>
      </c>
      <c r="C128" s="18" t="s">
        <v>79</v>
      </c>
      <c r="D128" s="62">
        <v>418</v>
      </c>
      <c r="E128" s="84">
        <v>418</v>
      </c>
      <c r="F128" s="62">
        <v>418</v>
      </c>
    </row>
    <row r="129" spans="1:7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7" ht="32.25" customHeight="1" x14ac:dyDescent="0.2">
      <c r="A130" s="27" t="s">
        <v>84</v>
      </c>
      <c r="B130" s="30" t="s">
        <v>85</v>
      </c>
      <c r="C130" s="31" t="s">
        <v>86</v>
      </c>
      <c r="D130" s="84">
        <v>2086413.22</v>
      </c>
      <c r="E130" s="84">
        <v>2698142.97</v>
      </c>
      <c r="F130" s="62">
        <v>5910923.8065223722</v>
      </c>
    </row>
    <row r="131" spans="1:7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7" ht="28.5" x14ac:dyDescent="0.2">
      <c r="A132" s="27" t="s">
        <v>89</v>
      </c>
      <c r="B132" s="30" t="s">
        <v>90</v>
      </c>
      <c r="C132" s="31" t="s">
        <v>91</v>
      </c>
      <c r="D132" s="84">
        <v>1092</v>
      </c>
      <c r="E132" s="84">
        <v>1155</v>
      </c>
      <c r="F132" s="62">
        <v>1155</v>
      </c>
    </row>
    <row r="133" spans="1:7" ht="48" customHeight="1" x14ac:dyDescent="0.2">
      <c r="A133" s="40" t="s">
        <v>92</v>
      </c>
      <c r="B133" s="30" t="s">
        <v>93</v>
      </c>
      <c r="C133" s="31" t="s">
        <v>94</v>
      </c>
      <c r="D133" s="103">
        <v>56.5</v>
      </c>
      <c r="E133" s="104">
        <v>58.3</v>
      </c>
      <c r="F133" s="103">
        <v>60.4</v>
      </c>
    </row>
    <row r="134" spans="1:7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7" ht="31.5" customHeight="1" x14ac:dyDescent="0.2">
      <c r="A135" s="27" t="s">
        <v>97</v>
      </c>
      <c r="B135" s="30" t="s">
        <v>98</v>
      </c>
      <c r="C135" s="31" t="s">
        <v>86</v>
      </c>
      <c r="D135" s="62">
        <v>437487.48</v>
      </c>
      <c r="E135" s="84">
        <v>376888.6</v>
      </c>
      <c r="F135" s="62">
        <v>381894.78899999999</v>
      </c>
    </row>
    <row r="136" spans="1:7" ht="32.25" customHeight="1" x14ac:dyDescent="0.2">
      <c r="A136" s="27" t="s">
        <v>99</v>
      </c>
      <c r="B136" s="30" t="s">
        <v>100</v>
      </c>
      <c r="C136" s="31" t="s">
        <v>86</v>
      </c>
      <c r="D136" s="62">
        <v>598717.43999999994</v>
      </c>
      <c r="E136" s="84">
        <v>570767.18000000005</v>
      </c>
      <c r="F136" s="62">
        <v>602594.37</v>
      </c>
    </row>
    <row r="137" spans="1:7" ht="33.75" customHeight="1" x14ac:dyDescent="0.2">
      <c r="A137" s="27" t="s">
        <v>101</v>
      </c>
      <c r="B137" s="30" t="s">
        <v>102</v>
      </c>
      <c r="C137" s="31" t="s">
        <v>86</v>
      </c>
      <c r="D137" s="62">
        <v>274452.94</v>
      </c>
      <c r="E137" s="84">
        <v>301024.96000000002</v>
      </c>
      <c r="F137" s="62">
        <v>332129.92800000001</v>
      </c>
    </row>
    <row r="138" spans="1:7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7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0.13154294526565549</v>
      </c>
      <c r="E139" s="92">
        <f>E137/E130*100%</f>
        <v>0.11156746078581596</v>
      </c>
      <c r="F139" s="92">
        <f>F137/F130*100%</f>
        <v>5.6189174293451952E-2</v>
      </c>
    </row>
    <row r="140" spans="1:7" ht="176.25" customHeight="1" thickBot="1" x14ac:dyDescent="0.25">
      <c r="A140" s="35" t="s">
        <v>108</v>
      </c>
      <c r="B140" s="32" t="s">
        <v>109</v>
      </c>
      <c r="C140" s="21"/>
      <c r="D140" s="102" t="s">
        <v>168</v>
      </c>
      <c r="E140" s="102" t="s">
        <v>170</v>
      </c>
      <c r="F140" s="102" t="s">
        <v>170</v>
      </c>
    </row>
    <row r="141" spans="1:7" x14ac:dyDescent="0.2">
      <c r="A141" s="5"/>
    </row>
    <row r="142" spans="1:7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7" x14ac:dyDescent="0.2">
      <c r="A143" s="138"/>
      <c r="B143" s="138"/>
      <c r="C143" s="138"/>
      <c r="D143" s="138"/>
    </row>
    <row r="144" spans="1:7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39" t="s">
        <v>112</v>
      </c>
      <c r="B154" s="139"/>
      <c r="C154" s="139"/>
      <c r="D154" s="139"/>
      <c r="E154" s="139"/>
      <c r="F154" s="1"/>
    </row>
    <row r="155" spans="1:9" ht="51.75" customHeight="1" thickBot="1" x14ac:dyDescent="0.25">
      <c r="A155" s="140" t="s">
        <v>16</v>
      </c>
      <c r="B155" s="140" t="s">
        <v>17</v>
      </c>
      <c r="C155" s="140" t="s">
        <v>18</v>
      </c>
      <c r="D155" s="132" t="s">
        <v>19</v>
      </c>
      <c r="E155" s="133"/>
      <c r="F155" s="132" t="s">
        <v>162</v>
      </c>
      <c r="G155" s="133"/>
      <c r="H155" s="134" t="s">
        <v>20</v>
      </c>
      <c r="I155" s="135"/>
    </row>
    <row r="156" spans="1:9" ht="32.25" customHeight="1" thickBot="1" x14ac:dyDescent="0.25">
      <c r="A156" s="141"/>
      <c r="B156" s="141"/>
      <c r="C156" s="141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164</v>
      </c>
      <c r="C159" s="14" t="s">
        <v>165</v>
      </c>
      <c r="D159" s="28">
        <v>138.38999999999999</v>
      </c>
      <c r="E159" s="28">
        <v>210.33</v>
      </c>
      <c r="F159" s="28">
        <v>213.9</v>
      </c>
      <c r="G159" s="28">
        <v>396.78</v>
      </c>
      <c r="H159" s="28">
        <v>396.78</v>
      </c>
      <c r="I159" s="89">
        <v>964.77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76.400000000000006</v>
      </c>
      <c r="E160" s="27">
        <v>176.47</v>
      </c>
      <c r="F160" s="27">
        <v>176.47</v>
      </c>
      <c r="G160" s="27">
        <v>318.83999999999997</v>
      </c>
      <c r="H160" s="27">
        <v>318.83999999999997</v>
      </c>
      <c r="I160" s="89">
        <v>1540.08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1"/>
      <c r="F161" s="71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271.08</v>
      </c>
      <c r="E162" s="72">
        <v>241.4</v>
      </c>
      <c r="F162" s="72">
        <v>241.4</v>
      </c>
      <c r="G162" s="72">
        <v>321.8</v>
      </c>
      <c r="H162" s="72">
        <v>321.8</v>
      </c>
      <c r="I162" s="72">
        <v>420.32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185.03</v>
      </c>
      <c r="E163" s="72">
        <v>166.31</v>
      </c>
      <c r="F163" s="72">
        <v>166.31</v>
      </c>
      <c r="G163" s="72">
        <v>217.61</v>
      </c>
      <c r="H163" s="72">
        <v>217.61</v>
      </c>
      <c r="I163" s="72">
        <v>273.45</v>
      </c>
    </row>
    <row r="164" spans="1:9" ht="23.25" customHeight="1" thickBot="1" x14ac:dyDescent="0.25">
      <c r="A164" s="22"/>
      <c r="B164" s="20" t="s">
        <v>61</v>
      </c>
      <c r="C164" s="95" t="s">
        <v>165</v>
      </c>
      <c r="D164" s="73">
        <v>95.96</v>
      </c>
      <c r="E164" s="73">
        <v>79.73</v>
      </c>
      <c r="F164" s="73">
        <v>79.73</v>
      </c>
      <c r="G164" s="73">
        <v>167.49</v>
      </c>
      <c r="H164" s="73">
        <v>167.49</v>
      </c>
      <c r="I164" s="105">
        <v>211</v>
      </c>
    </row>
    <row r="165" spans="1:9" x14ac:dyDescent="0.2">
      <c r="A165" s="136"/>
      <c r="B165" s="136"/>
      <c r="C165" s="136"/>
      <c r="D165" s="136"/>
      <c r="E165" s="136"/>
      <c r="F165" s="136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34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"/>
    </row>
    <row r="2" spans="1:6" ht="15" x14ac:dyDescent="0.25">
      <c r="A2" s="137" t="s">
        <v>121</v>
      </c>
      <c r="B2" s="137"/>
      <c r="C2" s="137"/>
      <c r="D2" s="137"/>
      <c r="E2" s="137"/>
      <c r="F2" s="1"/>
    </row>
    <row r="3" spans="1:6" ht="15" x14ac:dyDescent="0.25">
      <c r="A3" s="137" t="s">
        <v>155</v>
      </c>
      <c r="B3" s="137"/>
      <c r="C3" s="137"/>
      <c r="D3" s="137"/>
      <c r="E3" s="137"/>
      <c r="F3" s="1"/>
    </row>
    <row r="4" spans="1:6" ht="15" x14ac:dyDescent="0.25">
      <c r="A4" s="137" t="s">
        <v>122</v>
      </c>
      <c r="B4" s="137"/>
      <c r="C4" s="137"/>
      <c r="D4" s="137"/>
      <c r="E4" s="137"/>
      <c r="F4" s="1"/>
    </row>
    <row r="5" spans="1:6" ht="23.25" customHeight="1" x14ac:dyDescent="0.2">
      <c r="A5" s="136" t="s">
        <v>152</v>
      </c>
      <c r="B5" s="136"/>
      <c r="C5" s="136"/>
      <c r="D5" s="136"/>
      <c r="E5" s="136"/>
      <c r="F5" s="1"/>
    </row>
    <row r="6" spans="1:6" x14ac:dyDescent="0.2">
      <c r="A6" s="136" t="s">
        <v>123</v>
      </c>
      <c r="B6" s="136"/>
      <c r="C6" s="136"/>
      <c r="D6" s="136"/>
      <c r="E6" s="136"/>
      <c r="F6" s="1"/>
    </row>
    <row r="7" spans="1:6" ht="22.5" customHeight="1" x14ac:dyDescent="0.2">
      <c r="A7" s="136" t="s">
        <v>153</v>
      </c>
      <c r="B7" s="136"/>
      <c r="C7" s="136"/>
      <c r="D7" s="136"/>
      <c r="E7" s="136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37" t="s">
        <v>3</v>
      </c>
      <c r="B16" s="137"/>
      <c r="C16" s="137"/>
      <c r="D16" s="137"/>
      <c r="E16" s="137"/>
      <c r="F16" s="1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154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150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246750001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8" x14ac:dyDescent="0.2">
      <c r="A33" s="5"/>
    </row>
    <row r="34" spans="1:8" x14ac:dyDescent="0.2">
      <c r="A34" s="136" t="s">
        <v>12</v>
      </c>
      <c r="B34" s="136"/>
      <c r="C34" s="2" t="s">
        <v>131</v>
      </c>
    </row>
    <row r="35" spans="1:8" x14ac:dyDescent="0.2">
      <c r="A35" s="5"/>
    </row>
    <row r="36" spans="1:8" x14ac:dyDescent="0.2">
      <c r="A36" s="136" t="s">
        <v>13</v>
      </c>
      <c r="B36" s="136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37" t="s">
        <v>15</v>
      </c>
      <c r="B46" s="137"/>
      <c r="C46" s="137"/>
      <c r="D46" s="137"/>
      <c r="E46" s="137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138"/>
      <c r="B148" s="138"/>
      <c r="C148" s="138"/>
      <c r="D148" s="138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139" t="s">
        <v>112</v>
      </c>
      <c r="B159" s="139"/>
      <c r="C159" s="139"/>
      <c r="D159" s="139"/>
      <c r="E159" s="139"/>
      <c r="F159" s="1"/>
    </row>
    <row r="160" spans="1:9" ht="51.75" customHeight="1" thickBot="1" x14ac:dyDescent="0.25">
      <c r="A160" s="140" t="s">
        <v>16</v>
      </c>
      <c r="B160" s="140" t="s">
        <v>17</v>
      </c>
      <c r="C160" s="140" t="s">
        <v>18</v>
      </c>
      <c r="D160" s="132" t="s">
        <v>19</v>
      </c>
      <c r="E160" s="133"/>
      <c r="F160" s="132" t="s">
        <v>157</v>
      </c>
      <c r="G160" s="133"/>
      <c r="H160" s="134" t="s">
        <v>20</v>
      </c>
      <c r="I160" s="135"/>
    </row>
    <row r="161" spans="1:9" ht="32.25" customHeight="1" thickBot="1" x14ac:dyDescent="0.25">
      <c r="A161" s="141"/>
      <c r="B161" s="141"/>
      <c r="C161" s="141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136"/>
      <c r="B171" s="136"/>
      <c r="C171" s="136"/>
      <c r="D171" s="136"/>
      <c r="E171" s="136"/>
      <c r="F171" s="136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42" t="s">
        <v>120</v>
      </c>
      <c r="B1" s="142"/>
      <c r="C1" s="142"/>
      <c r="D1" s="142"/>
      <c r="E1" s="142"/>
      <c r="F1" s="142"/>
    </row>
    <row r="2" spans="1:6" ht="15" x14ac:dyDescent="0.25">
      <c r="A2" s="137" t="s">
        <v>121</v>
      </c>
      <c r="B2" s="137"/>
      <c r="C2" s="137"/>
      <c r="D2" s="137"/>
      <c r="E2" s="137"/>
      <c r="F2" s="137"/>
    </row>
    <row r="3" spans="1:6" ht="15" x14ac:dyDescent="0.25">
      <c r="A3" s="137" t="s">
        <v>132</v>
      </c>
      <c r="B3" s="137"/>
      <c r="C3" s="137"/>
      <c r="D3" s="137"/>
      <c r="E3" s="137"/>
      <c r="F3" s="137"/>
    </row>
    <row r="4" spans="1:6" ht="15" x14ac:dyDescent="0.25">
      <c r="A4" s="137" t="s">
        <v>122</v>
      </c>
      <c r="B4" s="137"/>
      <c r="C4" s="137"/>
      <c r="D4" s="137"/>
      <c r="E4" s="137"/>
      <c r="F4" s="137"/>
    </row>
    <row r="5" spans="1:6" ht="23.25" customHeight="1" x14ac:dyDescent="0.2">
      <c r="A5" s="136" t="s">
        <v>133</v>
      </c>
      <c r="B5" s="136"/>
      <c r="C5" s="136"/>
      <c r="D5" s="136"/>
      <c r="E5" s="136"/>
      <c r="F5" s="136"/>
    </row>
    <row r="6" spans="1:6" x14ac:dyDescent="0.2">
      <c r="A6" s="136" t="s">
        <v>123</v>
      </c>
      <c r="B6" s="136"/>
      <c r="C6" s="136"/>
      <c r="D6" s="136"/>
      <c r="E6" s="136"/>
      <c r="F6" s="136"/>
    </row>
    <row r="7" spans="1:6" ht="22.5" customHeight="1" x14ac:dyDescent="0.2">
      <c r="A7" s="136" t="s">
        <v>134</v>
      </c>
      <c r="B7" s="136"/>
      <c r="C7" s="136"/>
      <c r="D7" s="136"/>
      <c r="E7" s="136"/>
      <c r="F7" s="136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137" t="s">
        <v>3</v>
      </c>
      <c r="B16" s="137"/>
      <c r="C16" s="137"/>
      <c r="D16" s="137"/>
      <c r="E16" s="137"/>
      <c r="F16" s="137"/>
    </row>
    <row r="17" spans="1:3" x14ac:dyDescent="0.2">
      <c r="A17" s="5"/>
    </row>
    <row r="18" spans="1:3" x14ac:dyDescent="0.2">
      <c r="A18" s="136" t="s">
        <v>4</v>
      </c>
      <c r="B18" s="136"/>
      <c r="C18" s="2" t="s">
        <v>127</v>
      </c>
    </row>
    <row r="19" spans="1:3" x14ac:dyDescent="0.2">
      <c r="A19" s="5"/>
    </row>
    <row r="20" spans="1:3" x14ac:dyDescent="0.2">
      <c r="A20" s="136" t="s">
        <v>5</v>
      </c>
      <c r="B20" s="136"/>
      <c r="C20" s="3" t="s">
        <v>128</v>
      </c>
    </row>
    <row r="21" spans="1:3" x14ac:dyDescent="0.2">
      <c r="A21" s="5"/>
    </row>
    <row r="22" spans="1:3" x14ac:dyDescent="0.2">
      <c r="A22" s="136" t="s">
        <v>6</v>
      </c>
      <c r="B22" s="136"/>
      <c r="C22" s="2" t="s">
        <v>130</v>
      </c>
    </row>
    <row r="23" spans="1:3" x14ac:dyDescent="0.2">
      <c r="A23" s="5"/>
    </row>
    <row r="24" spans="1:3" x14ac:dyDescent="0.2">
      <c r="A24" s="136" t="s">
        <v>7</v>
      </c>
      <c r="B24" s="136"/>
      <c r="C24" s="2" t="s">
        <v>130</v>
      </c>
    </row>
    <row r="25" spans="1:3" x14ac:dyDescent="0.2">
      <c r="A25" s="5"/>
    </row>
    <row r="26" spans="1:3" x14ac:dyDescent="0.2">
      <c r="A26" s="136" t="s">
        <v>8</v>
      </c>
      <c r="B26" s="136"/>
      <c r="C26" s="4">
        <v>2466132221</v>
      </c>
    </row>
    <row r="27" spans="1:3" x14ac:dyDescent="0.2">
      <c r="A27" s="5"/>
    </row>
    <row r="28" spans="1:3" x14ac:dyDescent="0.2">
      <c r="A28" s="136" t="s">
        <v>9</v>
      </c>
      <c r="B28" s="136"/>
      <c r="C28" s="3">
        <v>246750001</v>
      </c>
    </row>
    <row r="29" spans="1:3" x14ac:dyDescent="0.2">
      <c r="A29" s="5"/>
    </row>
    <row r="30" spans="1:3" x14ac:dyDescent="0.2">
      <c r="A30" s="136" t="s">
        <v>10</v>
      </c>
      <c r="B30" s="136"/>
      <c r="C30" s="2" t="s">
        <v>129</v>
      </c>
    </row>
    <row r="31" spans="1:3" x14ac:dyDescent="0.2">
      <c r="A31" s="5"/>
    </row>
    <row r="32" spans="1:3" ht="15" x14ac:dyDescent="0.25">
      <c r="A32" s="136" t="s">
        <v>11</v>
      </c>
      <c r="B32" s="136"/>
      <c r="C32" s="10" t="s">
        <v>136</v>
      </c>
    </row>
    <row r="33" spans="1:10" x14ac:dyDescent="0.2">
      <c r="A33" s="5"/>
    </row>
    <row r="34" spans="1:10" x14ac:dyDescent="0.2">
      <c r="A34" s="136" t="s">
        <v>12</v>
      </c>
      <c r="B34" s="136"/>
      <c r="C34" s="2" t="s">
        <v>131</v>
      </c>
    </row>
    <row r="35" spans="1:10" x14ac:dyDescent="0.2">
      <c r="A35" s="5"/>
    </row>
    <row r="36" spans="1:10" x14ac:dyDescent="0.2">
      <c r="A36" s="136" t="s">
        <v>13</v>
      </c>
      <c r="B36" s="136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137" t="s">
        <v>15</v>
      </c>
      <c r="B46" s="137"/>
      <c r="C46" s="137"/>
      <c r="D46" s="137"/>
      <c r="E46" s="137"/>
      <c r="F46" s="137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43" t="s">
        <v>138</v>
      </c>
      <c r="F73" s="144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43" t="s">
        <v>138</v>
      </c>
      <c r="F74" s="144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43" t="s">
        <v>138</v>
      </c>
      <c r="F75" s="144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43" t="s">
        <v>138</v>
      </c>
      <c r="F76" s="144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43" t="s">
        <v>138</v>
      </c>
      <c r="F77" s="144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43" t="s">
        <v>138</v>
      </c>
      <c r="F78" s="144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43" t="s">
        <v>138</v>
      </c>
      <c r="F79" s="144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43" t="s">
        <v>138</v>
      </c>
      <c r="F80" s="144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43" t="s">
        <v>138</v>
      </c>
      <c r="F81" s="144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43" t="s">
        <v>138</v>
      </c>
      <c r="F82" s="144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43" t="s">
        <v>138</v>
      </c>
      <c r="F83" s="144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43" t="s">
        <v>138</v>
      </c>
      <c r="F84" s="144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43" t="s">
        <v>138</v>
      </c>
      <c r="F85" s="144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43" t="s">
        <v>138</v>
      </c>
      <c r="F86" s="144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43" t="s">
        <v>138</v>
      </c>
      <c r="F95" s="144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43" t="s">
        <v>138</v>
      </c>
      <c r="F96" s="144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43" t="s">
        <v>138</v>
      </c>
      <c r="F97" s="144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43" t="s">
        <v>138</v>
      </c>
      <c r="F98" s="144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43" t="s">
        <v>138</v>
      </c>
      <c r="F99" s="144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43" t="s">
        <v>138</v>
      </c>
      <c r="F100" s="144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38"/>
      <c r="B148" s="138"/>
      <c r="C148" s="138"/>
      <c r="D148" s="138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39" t="s">
        <v>112</v>
      </c>
      <c r="B159" s="139"/>
      <c r="C159" s="139"/>
      <c r="D159" s="139"/>
      <c r="E159" s="139"/>
      <c r="F159" s="139"/>
    </row>
    <row r="160" spans="1:10" ht="51.75" customHeight="1" thickBot="1" x14ac:dyDescent="0.25">
      <c r="A160" s="140" t="s">
        <v>16</v>
      </c>
      <c r="B160" s="140" t="s">
        <v>17</v>
      </c>
      <c r="C160" s="140" t="s">
        <v>18</v>
      </c>
      <c r="D160" s="134" t="s">
        <v>19</v>
      </c>
      <c r="E160" s="135"/>
      <c r="F160" s="145" t="s">
        <v>124</v>
      </c>
      <c r="G160" s="135"/>
      <c r="H160" s="134" t="s">
        <v>20</v>
      </c>
      <c r="I160" s="135"/>
    </row>
    <row r="161" spans="1:9" ht="32.25" customHeight="1" thickBot="1" x14ac:dyDescent="0.25">
      <c r="A161" s="141"/>
      <c r="B161" s="141"/>
      <c r="C161" s="141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136"/>
      <c r="B171" s="136"/>
      <c r="C171" s="136"/>
      <c r="D171" s="136"/>
      <c r="E171" s="136"/>
      <c r="F171" s="136"/>
      <c r="G171" s="136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42</vt:i4>
      </vt:variant>
    </vt:vector>
  </HeadingPairs>
  <TitlesOfParts>
    <vt:vector size="49" baseType="lpstr">
      <vt:lpstr>2021</vt:lpstr>
      <vt:lpstr>2023</vt:lpstr>
      <vt:lpstr>2022</vt:lpstr>
      <vt:lpstr>2020</vt:lpstr>
      <vt:lpstr>2019</vt:lpstr>
      <vt:lpstr>2015</vt:lpstr>
      <vt:lpstr>Лист1</vt:lpstr>
      <vt:lpstr>'2015'!sub_10100</vt:lpstr>
      <vt:lpstr>'2019'!sub_10100</vt:lpstr>
      <vt:lpstr>'2020'!sub_10100</vt:lpstr>
      <vt:lpstr>'2021'!sub_10100</vt:lpstr>
      <vt:lpstr>'2022'!sub_10100</vt:lpstr>
      <vt:lpstr>'2023'!sub_10100</vt:lpstr>
      <vt:lpstr>'2015'!sub_10200</vt:lpstr>
      <vt:lpstr>'2019'!sub_10200</vt:lpstr>
      <vt:lpstr>'2020'!sub_10200</vt:lpstr>
      <vt:lpstr>'2021'!sub_10200</vt:lpstr>
      <vt:lpstr>'2022'!sub_10200</vt:lpstr>
      <vt:lpstr>'2023'!sub_10200</vt:lpstr>
      <vt:lpstr>'2015'!sub_10300</vt:lpstr>
      <vt:lpstr>'2019'!sub_10300</vt:lpstr>
      <vt:lpstr>'2020'!sub_10300</vt:lpstr>
      <vt:lpstr>'2021'!sub_10300</vt:lpstr>
      <vt:lpstr>'2022'!sub_10300</vt:lpstr>
      <vt:lpstr>'2023'!sub_10300</vt:lpstr>
      <vt:lpstr>'2015'!sub_10311</vt:lpstr>
      <vt:lpstr>'2019'!sub_10311</vt:lpstr>
      <vt:lpstr>'2020'!sub_10311</vt:lpstr>
      <vt:lpstr>'2021'!sub_10311</vt:lpstr>
      <vt:lpstr>'2022'!sub_10311</vt:lpstr>
      <vt:lpstr>'2023'!sub_10311</vt:lpstr>
      <vt:lpstr>'2015'!sub_10500</vt:lpstr>
      <vt:lpstr>'2019'!sub_10500</vt:lpstr>
      <vt:lpstr>'2020'!sub_10500</vt:lpstr>
      <vt:lpstr>'2021'!sub_10500</vt:lpstr>
      <vt:lpstr>'2022'!sub_10500</vt:lpstr>
      <vt:lpstr>'2023'!sub_10500</vt:lpstr>
      <vt:lpstr>'2015'!sub_10511</vt:lpstr>
      <vt:lpstr>'2019'!sub_10511</vt:lpstr>
      <vt:lpstr>'2020'!sub_10511</vt:lpstr>
      <vt:lpstr>'2021'!sub_10511</vt:lpstr>
      <vt:lpstr>'2022'!sub_10511</vt:lpstr>
      <vt:lpstr>'2023'!sub_10511</vt:lpstr>
      <vt:lpstr>'2015'!Область_печати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</vt:vector>
  </TitlesOfParts>
  <Company>Красноярскэнергосбыт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2019-04-15T08:46:09Z</cp:lastPrinted>
  <dcterms:created xsi:type="dcterms:W3CDTF">2014-09-02T00:28:10Z</dcterms:created>
  <dcterms:modified xsi:type="dcterms:W3CDTF">2022-04-15T04:12:29Z</dcterms:modified>
</cp:coreProperties>
</file>