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70" windowWidth="19425" windowHeight="11025" activeTab="5"/>
  </bookViews>
  <sheets>
    <sheet name="1.3" sheetId="1" r:id="rId1"/>
    <sheet name="4.6" sheetId="2" r:id="rId2"/>
    <sheet name="7.9" sheetId="3" r:id="rId3"/>
    <sheet name="10.12" sheetId="4" r:id="rId4"/>
    <sheet name="13" sheetId="5" r:id="rId5"/>
    <sheet name="14" sheetId="6" r:id="rId6"/>
  </sheets>
  <externalReferences>
    <externalReference r:id="rId7"/>
  </externalReferences>
  <definedNames>
    <definedName name="_xlnm.Print_Area" localSheetId="0">'1.3'!$A$1:$N$31</definedName>
    <definedName name="_xlnm.Print_Area" localSheetId="3">'10.12'!$A$1:$M$55</definedName>
    <definedName name="_xlnm.Print_Area" localSheetId="4">'13'!$A$1:$N$27</definedName>
    <definedName name="_xlnm.Print_Area" localSheetId="5">'14'!$A$1:$M$21</definedName>
    <definedName name="_xlnm.Print_Area" localSheetId="1">'4.6'!$A$1:$M$62</definedName>
    <definedName name="_xlnm.Print_Area" localSheetId="2">'7.9'!$A$1:$L$44</definedName>
  </definedNames>
  <calcPr calcId="145621" refMode="R1C1"/>
</workbook>
</file>

<file path=xl/calcChain.xml><?xml version="1.0" encoding="utf-8"?>
<calcChain xmlns="http://schemas.openxmlformats.org/spreadsheetml/2006/main">
  <c r="D16" i="1" l="1"/>
  <c r="H7" i="5" l="1"/>
  <c r="H3" i="5"/>
  <c r="D11" i="4"/>
  <c r="D19" i="4"/>
  <c r="H4" i="5" l="1"/>
  <c r="G19" i="5" l="1"/>
  <c r="G17" i="5"/>
  <c r="I45" i="4"/>
  <c r="I41" i="4"/>
  <c r="I39" i="4"/>
  <c r="I37" i="4"/>
  <c r="F37" i="4"/>
  <c r="F16" i="4"/>
  <c r="H16" i="4" l="1"/>
  <c r="H12" i="4"/>
  <c r="H14" i="4"/>
  <c r="J12" i="4"/>
  <c r="J10" i="4"/>
  <c r="F12" i="4"/>
  <c r="L12" i="4"/>
  <c r="F10" i="4" l="1"/>
  <c r="H10" i="4"/>
  <c r="D48" i="4" l="1"/>
  <c r="D46" i="4"/>
  <c r="D45" i="4"/>
  <c r="D44" i="4"/>
  <c r="D42" i="4"/>
  <c r="D40" i="4"/>
  <c r="D47" i="4"/>
  <c r="D43" i="4"/>
  <c r="D41" i="4"/>
  <c r="D39" i="4"/>
  <c r="D38" i="4"/>
  <c r="D37" i="4"/>
  <c r="C17" i="4"/>
  <c r="C16" i="4"/>
  <c r="C15" i="4"/>
  <c r="C14" i="4"/>
  <c r="C13" i="4"/>
  <c r="C12" i="4"/>
  <c r="E17" i="5" l="1"/>
  <c r="C44" i="3"/>
  <c r="C42" i="3"/>
  <c r="C41" i="3"/>
  <c r="C40" i="3"/>
  <c r="C38" i="3"/>
  <c r="C36" i="3"/>
  <c r="C34" i="3"/>
  <c r="C32" i="3"/>
  <c r="C43" i="3"/>
  <c r="C39" i="3"/>
  <c r="C37" i="3"/>
  <c r="C35" i="3"/>
  <c r="C33" i="3"/>
  <c r="C31" i="3"/>
  <c r="D28" i="3"/>
  <c r="I38" i="2" l="1"/>
  <c r="J38" i="2"/>
  <c r="G38" i="2"/>
  <c r="I32" i="2" l="1"/>
  <c r="D39" i="2"/>
  <c r="D41" i="2" s="1"/>
  <c r="D38" i="2"/>
  <c r="D42" i="2" s="1"/>
  <c r="D37" i="2"/>
  <c r="D35" i="2"/>
  <c r="D34" i="2"/>
  <c r="D36" i="2" s="1"/>
  <c r="L20" i="2"/>
  <c r="M24" i="2"/>
  <c r="M20" i="2"/>
  <c r="M16" i="2"/>
  <c r="M14" i="2"/>
  <c r="M12" i="2"/>
  <c r="E24" i="2"/>
  <c r="D24" i="2"/>
  <c r="L24" i="2" s="1"/>
  <c r="D22" i="2"/>
  <c r="L22" i="2" s="1"/>
  <c r="E20" i="2"/>
  <c r="D20" i="2"/>
  <c r="E18" i="2"/>
  <c r="M18" i="2" s="1"/>
  <c r="D18" i="2"/>
  <c r="L18" i="2" s="1"/>
  <c r="E16" i="2"/>
  <c r="D16" i="2"/>
  <c r="L16" i="2" s="1"/>
  <c r="E14" i="2"/>
  <c r="D14" i="2"/>
  <c r="L14" i="2" s="1"/>
  <c r="E12" i="2"/>
  <c r="D12" i="2"/>
  <c r="L12" i="2" s="1"/>
  <c r="C24" i="2"/>
  <c r="C25" i="2"/>
  <c r="C23" i="2"/>
  <c r="C21" i="2"/>
  <c r="C19" i="2"/>
  <c r="C15" i="2"/>
  <c r="C17" i="2"/>
  <c r="C22" i="2"/>
  <c r="C20" i="2"/>
  <c r="C18" i="2"/>
  <c r="C16" i="2"/>
  <c r="C14" i="2"/>
  <c r="D43" i="2" l="1"/>
  <c r="D40" i="2"/>
  <c r="G8" i="4" l="1"/>
  <c r="K17" i="5" l="1"/>
  <c r="I17" i="5"/>
  <c r="I33" i="4" l="1"/>
  <c r="H6" i="4"/>
  <c r="D6" i="4"/>
  <c r="H8" i="5" l="1"/>
  <c r="M21" i="5" l="1"/>
  <c r="M38" i="4"/>
  <c r="M40" i="4"/>
  <c r="M42" i="4"/>
  <c r="M44" i="4"/>
  <c r="M46" i="4"/>
  <c r="H7" i="4"/>
  <c r="F7" i="4"/>
  <c r="M17" i="4"/>
  <c r="L17" i="4"/>
  <c r="L15" i="4"/>
  <c r="M13" i="4"/>
  <c r="L13" i="4"/>
  <c r="L9" i="4"/>
  <c r="M36" i="4" l="1"/>
  <c r="K30" i="3"/>
  <c r="K32" i="3"/>
  <c r="K34" i="3"/>
  <c r="K38" i="3"/>
  <c r="K40" i="3"/>
  <c r="E33" i="2" l="1"/>
  <c r="E39" i="2"/>
  <c r="G39" i="2"/>
  <c r="I39" i="2"/>
  <c r="G8" i="2"/>
  <c r="E31" i="2" l="1"/>
  <c r="G23" i="4"/>
  <c r="I23" i="4"/>
  <c r="E10" i="4" l="1"/>
  <c r="J32" i="2" l="1"/>
  <c r="E11" i="4"/>
  <c r="F11" i="4"/>
  <c r="G11" i="4"/>
  <c r="H11" i="4"/>
  <c r="J11" i="4"/>
  <c r="D10" i="4"/>
  <c r="G10" i="4"/>
  <c r="I10" i="4"/>
  <c r="E32" i="2"/>
  <c r="D10" i="2"/>
  <c r="E10" i="2"/>
  <c r="F10" i="2"/>
  <c r="G10" i="2"/>
  <c r="H10" i="2"/>
  <c r="I10" i="2"/>
  <c r="G32" i="2" l="1"/>
  <c r="H5" i="6" l="1"/>
  <c r="K5" i="6"/>
  <c r="M22" i="5"/>
  <c r="M20" i="5"/>
  <c r="M19" i="5"/>
  <c r="H13" i="5"/>
  <c r="I52" i="4"/>
  <c r="F52" i="4"/>
  <c r="C52" i="4"/>
  <c r="M23" i="4"/>
  <c r="K23" i="4"/>
  <c r="E23" i="4"/>
  <c r="L16" i="4"/>
  <c r="L14" i="4"/>
  <c r="M17" i="5" l="1"/>
  <c r="K43" i="3"/>
  <c r="K41" i="3"/>
  <c r="K39" i="3"/>
  <c r="K37" i="3"/>
  <c r="K33" i="3"/>
  <c r="K31" i="3"/>
  <c r="K29" i="3"/>
  <c r="G28" i="3"/>
  <c r="F28" i="3"/>
  <c r="G27" i="3"/>
  <c r="F27" i="3"/>
  <c r="D27" i="3"/>
  <c r="J33" i="2"/>
  <c r="I31" i="2"/>
  <c r="G33" i="2"/>
  <c r="G31" i="2" s="1"/>
  <c r="L43" i="2"/>
  <c r="L42" i="2"/>
  <c r="L41" i="2"/>
  <c r="L40" i="2"/>
  <c r="L35" i="2"/>
  <c r="L34" i="2"/>
  <c r="J30" i="2"/>
  <c r="I30" i="2"/>
  <c r="G30" i="2"/>
  <c r="F23" i="1"/>
  <c r="D24" i="1"/>
  <c r="F24" i="1"/>
  <c r="L33" i="2" l="1"/>
  <c r="E30" i="2"/>
  <c r="L30" i="2" s="1"/>
  <c r="J31" i="2"/>
  <c r="K27" i="3"/>
  <c r="K28" i="3"/>
  <c r="L38" i="2"/>
  <c r="L32" i="2"/>
  <c r="L39" i="2"/>
  <c r="I8" i="2"/>
  <c r="H8" i="2"/>
  <c r="F8" i="2"/>
  <c r="E8" i="2"/>
  <c r="D8" i="2"/>
  <c r="M12" i="1"/>
  <c r="M11" i="1"/>
  <c r="M10" i="1"/>
  <c r="N12" i="1"/>
  <c r="N11" i="1"/>
  <c r="N10" i="1"/>
  <c r="N9" i="1"/>
  <c r="M9" i="1"/>
  <c r="F4" i="5"/>
  <c r="F5" i="5" s="1"/>
  <c r="F6" i="5" s="1"/>
  <c r="F7" i="5" s="1"/>
  <c r="F8" i="5" s="1"/>
  <c r="M45" i="4"/>
  <c r="M43" i="4"/>
  <c r="M41" i="4"/>
  <c r="M39" i="4"/>
  <c r="M37" i="4"/>
  <c r="M35" i="4"/>
  <c r="M16" i="4"/>
  <c r="M14" i="4"/>
  <c r="M12" i="4"/>
  <c r="L8" i="4"/>
  <c r="L7" i="4"/>
  <c r="L6" i="4"/>
  <c r="K11" i="4"/>
  <c r="J19" i="4"/>
  <c r="H19" i="4"/>
  <c r="G19" i="4"/>
  <c r="F19" i="4"/>
  <c r="E19" i="4"/>
  <c r="K10" i="4"/>
  <c r="K18" i="4" s="1"/>
  <c r="J18" i="4"/>
  <c r="I18" i="4"/>
  <c r="H18" i="4"/>
  <c r="G18" i="4"/>
  <c r="F18" i="4"/>
  <c r="E18" i="4"/>
  <c r="K34" i="4"/>
  <c r="K48" i="4" s="1"/>
  <c r="J34" i="4"/>
  <c r="J48" i="4" s="1"/>
  <c r="I34" i="4"/>
  <c r="I48" i="4" s="1"/>
  <c r="H34" i="4"/>
  <c r="H48" i="4" s="1"/>
  <c r="G34" i="4"/>
  <c r="G48" i="4" s="1"/>
  <c r="F34" i="4"/>
  <c r="F48" i="4" s="1"/>
  <c r="E34" i="4"/>
  <c r="E48" i="4" s="1"/>
  <c r="K33" i="4"/>
  <c r="K47" i="4" s="1"/>
  <c r="J33" i="4"/>
  <c r="J47" i="4" s="1"/>
  <c r="I47" i="4"/>
  <c r="H33" i="4"/>
  <c r="H47" i="4" s="1"/>
  <c r="G33" i="4"/>
  <c r="G47" i="4" s="1"/>
  <c r="F33" i="4"/>
  <c r="F47" i="4" s="1"/>
  <c r="E33" i="4"/>
  <c r="E47" i="4" s="1"/>
  <c r="C36" i="4"/>
  <c r="C38" i="4" s="1"/>
  <c r="C40" i="4" s="1"/>
  <c r="C42" i="4" s="1"/>
  <c r="C44" i="4" s="1"/>
  <c r="C46" i="4" s="1"/>
  <c r="C35" i="4"/>
  <c r="C37" i="4" s="1"/>
  <c r="C39" i="4" s="1"/>
  <c r="C41" i="4" s="1"/>
  <c r="C43" i="4" s="1"/>
  <c r="C45" i="4" s="1"/>
  <c r="M10" i="4" l="1"/>
  <c r="M18" i="4" s="1"/>
  <c r="M8" i="2"/>
  <c r="M10" i="2"/>
  <c r="L10" i="2"/>
  <c r="C23" i="4"/>
  <c r="L31" i="2"/>
  <c r="M34" i="4"/>
  <c r="M48" i="4" s="1"/>
  <c r="M11" i="4"/>
  <c r="M19" i="4" s="1"/>
  <c r="M33" i="4"/>
  <c r="M47" i="4" s="1"/>
  <c r="D18" i="4"/>
  <c r="L18" i="4" s="1"/>
  <c r="L10" i="4"/>
  <c r="L19" i="4"/>
  <c r="L11" i="4"/>
  <c r="L8" i="2"/>
  <c r="B13" i="4"/>
  <c r="B15" i="4" s="1"/>
  <c r="B17" i="4" s="1"/>
  <c r="B12" i="4"/>
  <c r="B14" i="4" s="1"/>
  <c r="B16" i="4" s="1"/>
  <c r="B9" i="4"/>
  <c r="B8" i="4"/>
  <c r="B30" i="3"/>
  <c r="B32" i="3" s="1"/>
  <c r="B34" i="3" s="1"/>
  <c r="B36" i="3" s="1"/>
  <c r="B38" i="3" s="1"/>
  <c r="B40" i="3" s="1"/>
  <c r="B42" i="3" s="1"/>
  <c r="B44" i="3" s="1"/>
  <c r="B29" i="3"/>
  <c r="B31" i="3" s="1"/>
  <c r="B33" i="3" s="1"/>
  <c r="B35" i="3" s="1"/>
  <c r="B37" i="3" s="1"/>
  <c r="B39" i="3" s="1"/>
  <c r="B41" i="3" s="1"/>
  <c r="B43" i="3" s="1"/>
  <c r="A39" i="3"/>
  <c r="A40" i="3"/>
  <c r="A41" i="3"/>
  <c r="A42" i="3"/>
  <c r="A43" i="3"/>
  <c r="A44" i="3"/>
  <c r="A33" i="3"/>
  <c r="A35" i="3"/>
  <c r="A37" i="3"/>
  <c r="C32" i="2"/>
  <c r="B15" i="2" l="1"/>
  <c r="B17" i="2" s="1"/>
  <c r="B19" i="2" s="1"/>
  <c r="B21" i="2" s="1"/>
  <c r="B23" i="2" s="1"/>
  <c r="B25" i="2" s="1"/>
  <c r="B14" i="2"/>
  <c r="B16" i="2" s="1"/>
  <c r="B18" i="2" s="1"/>
  <c r="B20" i="2" s="1"/>
  <c r="B22" i="2" s="1"/>
  <c r="B24" i="2" s="1"/>
</calcChain>
</file>

<file path=xl/sharedStrings.xml><?xml version="1.0" encoding="utf-8"?>
<sst xmlns="http://schemas.openxmlformats.org/spreadsheetml/2006/main" count="363" uniqueCount="217">
  <si>
    <t>Наименование показателя</t>
  </si>
  <si>
    <t>Код</t>
  </si>
  <si>
    <t>Период</t>
  </si>
  <si>
    <t>На начало года</t>
  </si>
  <si>
    <t>накопленная амортизация 
и убытки от обесценения</t>
  </si>
  <si>
    <t xml:space="preserve">первона-чальная стоимость </t>
  </si>
  <si>
    <t>поступило</t>
  </si>
  <si>
    <t>выбыло</t>
  </si>
  <si>
    <t>начислено амортиза-ции</t>
  </si>
  <si>
    <t>убыток
от обесце-нения</t>
  </si>
  <si>
    <t>переоценка</t>
  </si>
  <si>
    <t>На конец отчетного периода</t>
  </si>
  <si>
    <t>первона-чальная стоимость</t>
  </si>
  <si>
    <t>Нематериальные активы - всего</t>
  </si>
  <si>
    <t>в том числе:</t>
  </si>
  <si>
    <t>у правообладателя на программы ЭВМ, базы данных</t>
  </si>
  <si>
    <t xml:space="preserve">Наименование показателя </t>
  </si>
  <si>
    <t>Изменение за период</t>
  </si>
  <si>
    <t>Всего, в том числе:</t>
  </si>
  <si>
    <t>программный продукт "Енисей"</t>
  </si>
  <si>
    <t xml:space="preserve">                      1.1. Наличие и движение нематериальных активов</t>
  </si>
  <si>
    <t xml:space="preserve">        1.2.  Первоначальная стоимость нематериальных активов, созданных самой организацией</t>
  </si>
  <si>
    <t xml:space="preserve">                           1.3. Нематериальные активы с полностью погашенной стоимостью</t>
  </si>
  <si>
    <t>Изменения за период</t>
  </si>
  <si>
    <t>часть стоимости,списанной на расходы</t>
  </si>
  <si>
    <t>первоначальная  стоимость</t>
  </si>
  <si>
    <t>часть стоимости, списанной на расходы за период</t>
  </si>
  <si>
    <t xml:space="preserve">                1.4. Наличие и движение результатов НИОКР</t>
  </si>
  <si>
    <t>НИОКР-всего</t>
  </si>
  <si>
    <t xml:space="preserve">накопленная амортизация 
</t>
  </si>
  <si>
    <t>Основные средства (без учета вложения доходности в материальные ценности) - всего</t>
  </si>
  <si>
    <t>здания</t>
  </si>
  <si>
    <t xml:space="preserve">в том числе:                     </t>
  </si>
  <si>
    <t>сооружения и передаточные устройства</t>
  </si>
  <si>
    <t>машины и оборудование</t>
  </si>
  <si>
    <t>транспортные средства и передвижная техника</t>
  </si>
  <si>
    <t>административно-хозяйственный инвентарь</t>
  </si>
  <si>
    <t>земельные участки</t>
  </si>
  <si>
    <t>прочие основные средства</t>
  </si>
  <si>
    <t xml:space="preserve">Всего, </t>
  </si>
  <si>
    <t>в том числе</t>
  </si>
  <si>
    <t>2. Основные средства</t>
  </si>
  <si>
    <t>2.1 Наличие и движение основных средств</t>
  </si>
  <si>
    <t>2.2. Незавершенные капитальные вложения</t>
  </si>
  <si>
    <t>На конец периода</t>
  </si>
  <si>
    <t>затраты за период</t>
  </si>
  <si>
    <t>принята к учету в качестве основнаных средств или увеличина их стоимость</t>
  </si>
  <si>
    <t>Изменения за  период</t>
  </si>
  <si>
    <t xml:space="preserve">Незаконченное строительство и незаконченные операции по приобретению, модернизации и т.п. основных средств- всего </t>
  </si>
  <si>
    <t>Переданные в аренду основные средства, числящиеся на балансе</t>
  </si>
  <si>
    <t>Переданные в аренду основные средства, числящиеся за балансом</t>
  </si>
  <si>
    <t>Полученные в аренду основные средства, числящиеся на балансе</t>
  </si>
  <si>
    <t>Полученные в аренду основные средства, числящиеся за балансом</t>
  </si>
  <si>
    <t>Объекты недвижимости, принятые 
в эксплуатацию и фактически используемые, находящиеся в процессе государственной регистрации</t>
  </si>
  <si>
    <t>Основные средства, переведенные
на консервацию</t>
  </si>
  <si>
    <t>Иное использование основных средств (залог и др.)</t>
  </si>
  <si>
    <t xml:space="preserve">     2.4 Иное использование основных средств</t>
  </si>
  <si>
    <t>Увеличение стоимости основных средств в результате достройки, дооборудования, реконструкции- всего</t>
  </si>
  <si>
    <t>дооборудования, реконструкции и частичной ликвидации</t>
  </si>
  <si>
    <t>2.3 Изменение стоимости основных средств в результате достройки,</t>
  </si>
  <si>
    <t>3. Финасовые вложения</t>
  </si>
  <si>
    <t>3.1. Наличие и использование финансовых вложений</t>
  </si>
  <si>
    <t>накопленная корректировка</t>
  </si>
  <si>
    <t>Долгосрочные вложения- всего</t>
  </si>
  <si>
    <t>Краткосрочные вложения- всего</t>
  </si>
  <si>
    <t>финансовые вложения- итого</t>
  </si>
  <si>
    <t>3.2 Иное использование финансовых вложений</t>
  </si>
  <si>
    <t>Финансовые вложения, находящиеся в залоге, - всего</t>
  </si>
  <si>
    <t>Финансовые вложения, переданные третьим лицам (кроме продажи), - всего</t>
  </si>
  <si>
    <t>Иное использование финансовых вложений</t>
  </si>
  <si>
    <t>4. Запасы</t>
  </si>
  <si>
    <t>4.1. Наличие и движение запасов</t>
  </si>
  <si>
    <t>себестои-           мость</t>
  </si>
  <si>
    <t>поступи-         ления и затраты</t>
  </si>
  <si>
    <t>себестои-  мость</t>
  </si>
  <si>
    <t>убытки от снижения стоимости</t>
  </si>
  <si>
    <t>резерв под снижение стоимости</t>
  </si>
  <si>
    <t>оборот запасов между их группами</t>
  </si>
  <si>
    <t>величина резерва под снижение</t>
  </si>
  <si>
    <t>Запасы - всего</t>
  </si>
  <si>
    <t>топливо</t>
  </si>
  <si>
    <t>сырье и основные материалы</t>
  </si>
  <si>
    <t>учтенная по условиям договора</t>
  </si>
  <si>
    <t>величина резерва по сомнительным долгам</t>
  </si>
  <si>
    <t>поступление</t>
  </si>
  <si>
    <t>в результате хозяйственных операций (сумма долга по сделке)</t>
  </si>
  <si>
    <t>причитающиеся по сделке проценты, штрафа и другие начисления</t>
  </si>
  <si>
    <t>погашение</t>
  </si>
  <si>
    <t>списание на финансовый результат</t>
  </si>
  <si>
    <t>перевод из долгосрочной в краткосрочную задолженность</t>
  </si>
  <si>
    <t>Долгосрочная дебиторская задолженность -
всего</t>
  </si>
  <si>
    <t>покупатели и заказчики</t>
  </si>
  <si>
    <t>Краткосрочная дебиторская задолженность -
всего</t>
  </si>
  <si>
    <t>Авансы выданные</t>
  </si>
  <si>
    <t>прочая задолженность</t>
  </si>
  <si>
    <t>ИТОГО</t>
  </si>
  <si>
    <t>5.2. Просроченная дебиторская задолженность</t>
  </si>
  <si>
    <t>Всего</t>
  </si>
  <si>
    <t>прочие дебиторы</t>
  </si>
  <si>
    <t xml:space="preserve">учтенная </t>
  </si>
  <si>
    <t>балансовая</t>
  </si>
  <si>
    <t>5. Дебиторская и кредиторская задолженность</t>
  </si>
  <si>
    <t>5.1. Наличие и движение дебиторской  задолженности</t>
  </si>
  <si>
    <t>5.3 Наличие и движение кредиторской задолженности</t>
  </si>
  <si>
    <t>Остаток на начало периода</t>
  </si>
  <si>
    <t>Остаток на конец отчетного периода</t>
  </si>
  <si>
    <t>Долгосрочная кредиторская задолженность - 
всего</t>
  </si>
  <si>
    <t>Краткосрочная кредиторская задолженность - 
всего</t>
  </si>
  <si>
    <t>задолженность поставщиков и подрядчиков</t>
  </si>
  <si>
    <t>задолженность перед персоналом по оплате</t>
  </si>
  <si>
    <t>задолженность перед государственными внебюджетными фондами</t>
  </si>
  <si>
    <t>задолженность по налогам и сборам</t>
  </si>
  <si>
    <t>прочие кредиторы</t>
  </si>
  <si>
    <t>Итого</t>
  </si>
  <si>
    <t>Задолженность по выплате доходов</t>
  </si>
  <si>
    <t>изменение резерва</t>
  </si>
  <si>
    <t>5.4 Просроченная кредиторская задолженность</t>
  </si>
  <si>
    <t>подрядчиков</t>
  </si>
  <si>
    <t>Материальные затраты</t>
  </si>
  <si>
    <t>Отчисления на социальные нужды</t>
  </si>
  <si>
    <t>Амортизация</t>
  </si>
  <si>
    <t>Прочие затраты</t>
  </si>
  <si>
    <t>Итого по элементам</t>
  </si>
  <si>
    <t>Изменение остатков (прирост [-], уменьшение [+]):</t>
  </si>
  <si>
    <t>незавершенного производства, готовой продукции и др. (прирост [-])</t>
  </si>
  <si>
    <t>незавершенного производства, готовой продукции и др. (уменьшение [+])</t>
  </si>
  <si>
    <t>Итого расходы по обычным видам деятельности</t>
  </si>
  <si>
    <t>7. Оценочные обязательства</t>
  </si>
  <si>
    <t>Признано</t>
  </si>
  <si>
    <t>Погашено</t>
  </si>
  <si>
    <t>Списано как избыточная сумма</t>
  </si>
  <si>
    <t>Остаток на начало года</t>
  </si>
  <si>
    <t>Остаток на конец года</t>
  </si>
  <si>
    <t>Оценочные обязательства - 
всего</t>
  </si>
  <si>
    <t>резерв по отпускам</t>
  </si>
  <si>
    <t>8. Обеспечения обязательств</t>
  </si>
  <si>
    <t>Полученные- всего</t>
  </si>
  <si>
    <t>Выданные- всего</t>
  </si>
  <si>
    <t>9. Государственная помощь</t>
  </si>
  <si>
    <t>Получено бюджетных средств - всего</t>
  </si>
  <si>
    <t>на текущие расходы</t>
  </si>
  <si>
    <t>субсидии</t>
  </si>
  <si>
    <t>на вложения во внеоборотные активы</t>
  </si>
  <si>
    <t>Поступило за год</t>
  </si>
  <si>
    <t>Возвращено за год</t>
  </si>
  <si>
    <t>На конец года</t>
  </si>
  <si>
    <t>Исполнительный директор</t>
  </si>
  <si>
    <t>____________________________________</t>
  </si>
  <si>
    <t>О.В. Дьяченко</t>
  </si>
  <si>
    <t xml:space="preserve">             -строительство объектов</t>
  </si>
  <si>
    <t xml:space="preserve">              -долевое строительство</t>
  </si>
  <si>
    <t>5241.1</t>
  </si>
  <si>
    <t>5251.1</t>
  </si>
  <si>
    <t xml:space="preserve">                  в том числе:</t>
  </si>
  <si>
    <t>5241.2</t>
  </si>
  <si>
    <t>5251.2</t>
  </si>
  <si>
    <t>Незаконченные операции по приобретению, модернизации и т.п. основных средств</t>
  </si>
  <si>
    <t>приобретение основных средст</t>
  </si>
  <si>
    <t>5242.1</t>
  </si>
  <si>
    <t>5242.2</t>
  </si>
  <si>
    <t>5252.1</t>
  </si>
  <si>
    <t>5252.2</t>
  </si>
  <si>
    <r>
      <t>Уменьшение стоимости основных средств в результате частичной ликвидации</t>
    </r>
    <r>
      <rPr>
        <sz val="10"/>
        <color theme="1"/>
        <rFont val="Calibri"/>
        <family val="2"/>
        <charset val="204"/>
        <scheme val="minor"/>
      </rPr>
      <t>- всего</t>
    </r>
  </si>
  <si>
    <t xml:space="preserve">первоначальная стоимость </t>
  </si>
  <si>
    <t>резерв по предстоящим выплатам при сокращении</t>
  </si>
  <si>
    <t>обязательств по судебным делам</t>
  </si>
  <si>
    <t>Расходы на оплату труда (с резервом)</t>
  </si>
  <si>
    <t>Фактическая себестоимость приобретенных товаров для перепродажи</t>
  </si>
  <si>
    <t>в том числе: незавершенное строительство</t>
  </si>
  <si>
    <t xml:space="preserve">        в том числе: земельных участков</t>
  </si>
  <si>
    <t>на 31 декабря 2013</t>
  </si>
  <si>
    <t>на 31 декабря 2013 г.</t>
  </si>
  <si>
    <t>На 31 декабря 2013 года</t>
  </si>
  <si>
    <t>прочее выбытие</t>
  </si>
  <si>
    <t>за 2014 г.</t>
  </si>
  <si>
    <t>на 31 декабря 2013 года</t>
  </si>
  <si>
    <r>
      <t>за 20</t>
    </r>
    <r>
      <rPr>
        <b/>
        <u/>
        <sz val="7"/>
        <color theme="1"/>
        <rFont val="Calibri"/>
        <family val="2"/>
        <charset val="204"/>
        <scheme val="minor"/>
      </rPr>
      <t>14</t>
    </r>
    <r>
      <rPr>
        <b/>
        <sz val="7"/>
        <color theme="1"/>
        <rFont val="Calibri"/>
        <family val="2"/>
        <charset val="204"/>
        <scheme val="minor"/>
      </rPr>
      <t xml:space="preserve"> г.</t>
    </r>
  </si>
  <si>
    <t>на 31 декабря 2014</t>
  </si>
  <si>
    <t>на 31 декабря 2014 г.</t>
  </si>
  <si>
    <t>За 2014 год</t>
  </si>
  <si>
    <t>На 31 декабря 2014 года</t>
  </si>
  <si>
    <t>обязательств по выплате вознаграждений</t>
  </si>
  <si>
    <t>6. Затраты на производство*</t>
  </si>
  <si>
    <t>* отражены  показатели полной себестоимости ( "себестоимость продаж" + "коммерческие расходы").</t>
  </si>
  <si>
    <t>за 2015 год</t>
  </si>
  <si>
    <t>на 31 декабря 2014 года</t>
  </si>
  <si>
    <t xml:space="preserve">на 31 декабря 2015 года </t>
  </si>
  <si>
    <r>
      <t>за 20</t>
    </r>
    <r>
      <rPr>
        <u/>
        <sz val="8"/>
        <color theme="1"/>
        <rFont val="Calibri"/>
        <family val="2"/>
        <charset val="204"/>
        <scheme val="minor"/>
      </rPr>
      <t>15</t>
    </r>
    <r>
      <rPr>
        <sz val="8"/>
        <color theme="1"/>
        <rFont val="Calibri"/>
        <family val="2"/>
        <charset val="204"/>
        <scheme val="minor"/>
      </rPr>
      <t xml:space="preserve"> г.</t>
    </r>
  </si>
  <si>
    <r>
      <t>за 20</t>
    </r>
    <r>
      <rPr>
        <u/>
        <sz val="8"/>
        <color theme="1"/>
        <rFont val="Calibri"/>
        <family val="2"/>
        <charset val="204"/>
        <scheme val="minor"/>
      </rPr>
      <t>14</t>
    </r>
    <r>
      <rPr>
        <sz val="8"/>
        <color theme="1"/>
        <rFont val="Calibri"/>
        <family val="2"/>
        <charset val="204"/>
        <scheme val="minor"/>
      </rPr>
      <t>г.</t>
    </r>
  </si>
  <si>
    <t>за 2015 г.</t>
  </si>
  <si>
    <t>Приложение "Личный кабинет" (для телефонов)</t>
  </si>
  <si>
    <r>
      <t>за 20</t>
    </r>
    <r>
      <rPr>
        <b/>
        <u/>
        <sz val="7"/>
        <color theme="1"/>
        <rFont val="Calibri"/>
        <family val="2"/>
        <charset val="204"/>
        <scheme val="minor"/>
      </rPr>
      <t>15</t>
    </r>
    <r>
      <rPr>
        <b/>
        <sz val="7"/>
        <color theme="1"/>
        <rFont val="Calibri"/>
        <family val="2"/>
        <charset val="204"/>
        <scheme val="minor"/>
      </rPr>
      <t xml:space="preserve"> г.</t>
    </r>
  </si>
  <si>
    <r>
      <t>за 20</t>
    </r>
    <r>
      <rPr>
        <u/>
        <sz val="7"/>
        <color theme="1"/>
        <rFont val="Calibri"/>
        <family val="2"/>
        <charset val="204"/>
        <scheme val="minor"/>
      </rPr>
      <t>15</t>
    </r>
    <r>
      <rPr>
        <sz val="7"/>
        <color theme="1"/>
        <rFont val="Calibri"/>
        <family val="2"/>
        <charset val="204"/>
        <scheme val="minor"/>
      </rPr>
      <t xml:space="preserve"> г.</t>
    </r>
  </si>
  <si>
    <r>
      <t>за 20</t>
    </r>
    <r>
      <rPr>
        <u/>
        <sz val="7"/>
        <color theme="1"/>
        <rFont val="Calibri"/>
        <family val="2"/>
        <charset val="204"/>
        <scheme val="minor"/>
      </rPr>
      <t>14</t>
    </r>
    <r>
      <rPr>
        <sz val="7"/>
        <color theme="1"/>
        <rFont val="Calibri"/>
        <family val="2"/>
        <charset val="204"/>
        <scheme val="minor"/>
      </rPr>
      <t>г.</t>
    </r>
  </si>
  <si>
    <r>
      <t>за 20</t>
    </r>
    <r>
      <rPr>
        <b/>
        <u/>
        <sz val="8"/>
        <color theme="1"/>
        <rFont val="Calibri"/>
        <family val="2"/>
        <charset val="204"/>
        <scheme val="minor"/>
      </rPr>
      <t>15</t>
    </r>
    <r>
      <rPr>
        <b/>
        <sz val="8"/>
        <color theme="1"/>
        <rFont val="Calibri"/>
        <family val="2"/>
        <charset val="204"/>
        <scheme val="minor"/>
      </rPr>
      <t xml:space="preserve"> г.</t>
    </r>
  </si>
  <si>
    <r>
      <t>за 20</t>
    </r>
    <r>
      <rPr>
        <b/>
        <u/>
        <sz val="8"/>
        <color theme="1"/>
        <rFont val="Calibri"/>
        <family val="2"/>
        <charset val="204"/>
        <scheme val="minor"/>
      </rPr>
      <t>14</t>
    </r>
    <r>
      <rPr>
        <b/>
        <sz val="8"/>
        <color theme="1"/>
        <rFont val="Calibri"/>
        <family val="2"/>
        <charset val="204"/>
        <scheme val="minor"/>
      </rPr>
      <t>г.</t>
    </r>
  </si>
  <si>
    <r>
      <t>за 2</t>
    </r>
    <r>
      <rPr>
        <u/>
        <sz val="8"/>
        <color theme="1"/>
        <rFont val="Calibri"/>
        <family val="2"/>
        <charset val="204"/>
        <scheme val="minor"/>
      </rPr>
      <t>014</t>
    </r>
    <r>
      <rPr>
        <sz val="8"/>
        <color theme="1"/>
        <rFont val="Calibri"/>
        <family val="2"/>
        <charset val="204"/>
        <scheme val="minor"/>
      </rPr>
      <t xml:space="preserve"> г.</t>
    </r>
  </si>
  <si>
    <t>за 2014г.</t>
  </si>
  <si>
    <t>на 31 декабря 2015</t>
  </si>
  <si>
    <t>На 31 декабря 2015 года</t>
  </si>
  <si>
    <t>За 2015 год</t>
  </si>
  <si>
    <r>
      <t>Бюджетные кредиты- всего                          20</t>
    </r>
    <r>
      <rPr>
        <b/>
        <u/>
        <sz val="10"/>
        <color theme="1"/>
        <rFont val="Calibri"/>
        <family val="2"/>
        <charset val="204"/>
        <scheme val="minor"/>
      </rPr>
      <t>15</t>
    </r>
    <r>
      <rPr>
        <b/>
        <sz val="10"/>
        <color theme="1"/>
        <rFont val="Calibri"/>
        <family val="2"/>
        <charset val="204"/>
        <scheme val="minor"/>
      </rPr>
      <t xml:space="preserve"> год</t>
    </r>
  </si>
  <si>
    <r>
      <t xml:space="preserve">                                                                    20</t>
    </r>
    <r>
      <rPr>
        <b/>
        <u/>
        <sz val="10"/>
        <color theme="1"/>
        <rFont val="Calibri"/>
        <family val="2"/>
        <charset val="204"/>
        <scheme val="minor"/>
      </rPr>
      <t xml:space="preserve">14 </t>
    </r>
    <r>
      <rPr>
        <b/>
        <sz val="10"/>
        <color theme="1"/>
        <rFont val="Calibri"/>
        <family val="2"/>
        <charset val="204"/>
        <scheme val="minor"/>
      </rPr>
      <t>год</t>
    </r>
  </si>
  <si>
    <t>на 31 декабря 2015 г.</t>
  </si>
  <si>
    <r>
      <t>за 20</t>
    </r>
    <r>
      <rPr>
        <b/>
        <u/>
        <sz val="7"/>
        <color theme="1"/>
        <rFont val="Calibri"/>
        <family val="2"/>
        <charset val="204"/>
        <scheme val="minor"/>
      </rPr>
      <t>14</t>
    </r>
    <r>
      <rPr>
        <b/>
        <sz val="7"/>
        <color theme="1"/>
        <rFont val="Calibri"/>
        <family val="2"/>
        <charset val="204"/>
        <scheme val="minor"/>
      </rPr>
      <t>г.</t>
    </r>
  </si>
  <si>
    <t>(по доверенности № 1/УК от 08.10.15г. )</t>
  </si>
  <si>
    <t>"__" февраля 2016 г.</t>
  </si>
  <si>
    <t xml:space="preserve">    Пояснения к бухгалтерскому балансу  и отчету о финансовых результатах ПАО "Красноярскэнергосбыт"</t>
  </si>
  <si>
    <t>накопленная амортиза-ция</t>
  </si>
  <si>
    <r>
      <t xml:space="preserve">на </t>
    </r>
    <r>
      <rPr>
        <u/>
        <sz val="9"/>
        <color theme="1"/>
        <rFont val="Calibri"/>
        <family val="2"/>
        <charset val="204"/>
        <scheme val="minor"/>
      </rPr>
      <t xml:space="preserve">31 декабря  </t>
    </r>
    <r>
      <rPr>
        <sz val="9"/>
        <color theme="1"/>
        <rFont val="Calibri"/>
        <family val="2"/>
        <charset val="204"/>
        <scheme val="minor"/>
      </rPr>
      <t xml:space="preserve"> 2015 года </t>
    </r>
  </si>
  <si>
    <r>
      <t xml:space="preserve">на </t>
    </r>
    <r>
      <rPr>
        <u/>
        <sz val="9"/>
        <color theme="1"/>
        <rFont val="Calibri"/>
        <family val="2"/>
        <charset val="204"/>
        <scheme val="minor"/>
      </rPr>
      <t>31 декабря</t>
    </r>
    <r>
      <rPr>
        <sz val="9"/>
        <color theme="1"/>
        <rFont val="Calibri"/>
        <family val="2"/>
        <charset val="204"/>
        <scheme val="minor"/>
      </rPr>
      <t xml:space="preserve"> 2014 года</t>
    </r>
  </si>
  <si>
    <r>
      <t>на</t>
    </r>
    <r>
      <rPr>
        <u/>
        <sz val="9"/>
        <color theme="1"/>
        <rFont val="Calibri"/>
        <family val="2"/>
        <charset val="204"/>
        <scheme val="minor"/>
      </rPr>
      <t xml:space="preserve"> 31 декабря</t>
    </r>
    <r>
      <rPr>
        <sz val="9"/>
        <color theme="1"/>
        <rFont val="Calibri"/>
        <family val="2"/>
        <charset val="204"/>
        <scheme val="minor"/>
      </rPr>
      <t xml:space="preserve"> 2013 года</t>
    </r>
  </si>
  <si>
    <r>
      <t>за 20</t>
    </r>
    <r>
      <rPr>
        <u/>
        <sz val="9"/>
        <color theme="1"/>
        <rFont val="Calibri"/>
        <family val="2"/>
        <charset val="204"/>
        <scheme val="minor"/>
      </rPr>
      <t>15</t>
    </r>
    <r>
      <rPr>
        <sz val="9"/>
        <color theme="1"/>
        <rFont val="Calibri"/>
        <family val="2"/>
        <charset val="204"/>
        <scheme val="minor"/>
      </rPr>
      <t xml:space="preserve"> г.</t>
    </r>
  </si>
  <si>
    <r>
      <t>за 20</t>
    </r>
    <r>
      <rPr>
        <u/>
        <sz val="9"/>
        <color theme="1"/>
        <rFont val="Calibri"/>
        <family val="2"/>
        <charset val="204"/>
        <scheme val="minor"/>
      </rPr>
      <t>14</t>
    </r>
    <r>
      <rPr>
        <sz val="9"/>
        <color theme="1"/>
        <rFont val="Calibri"/>
        <family val="2"/>
        <charset val="204"/>
        <scheme val="minor"/>
      </rPr>
      <t>г.</t>
    </r>
  </si>
  <si>
    <t>начисление процентов</t>
  </si>
  <si>
    <t>текущей рыночной стоимости (убытков от обесценения)</t>
  </si>
  <si>
    <t>1. Нематериальные активы и расходы на научно-исследовательские,опытно-конструкторские и технологические работы (НИОКР)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</si>
</sst>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р_._-;\-* #,##0.00\ _р_._-;_-* &quot;-&quot;??\ _р_._-;_-@_-"/>
    <numFmt numFmtId="165" formatCode="#,##0;[Red]\(#,##0\)"/>
    <numFmt numFmtId="166" formatCode="#,##0;[Black]\(#,##0\)"/>
    <numFmt numFmtId="167" formatCode="#,##0_ ;\-#,##0\ "/>
  </numFmts>
  <fonts count="3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7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u/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u/>
      <sz val="7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b/>
      <u/>
      <sz val="7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b/>
      <u/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11.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8" fillId="0" borderId="0"/>
  </cellStyleXfs>
  <cellXfs count="982">
    <xf numFmtId="0" fontId="0" fillId="0" borderId="0" xfId="0"/>
    <xf numFmtId="0" fontId="0" fillId="0" borderId="0" xfId="0" applyBorder="1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33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4" fillId="0" borderId="0" xfId="0" applyFont="1"/>
    <xf numFmtId="0" fontId="12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horizontal="left"/>
    </xf>
    <xf numFmtId="0" fontId="8" fillId="0" borderId="5" xfId="0" applyFont="1" applyBorder="1" applyAlignment="1"/>
    <xf numFmtId="0" fontId="20" fillId="0" borderId="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/>
    </xf>
    <xf numFmtId="0" fontId="13" fillId="0" borderId="3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3" fillId="0" borderId="0" xfId="0" applyFont="1"/>
    <xf numFmtId="0" fontId="8" fillId="0" borderId="21" xfId="0" applyFont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20" fillId="0" borderId="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20" fillId="0" borderId="63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8" fillId="0" borderId="53" xfId="0" applyFont="1" applyBorder="1" applyAlignment="1">
      <alignment vertical="center" wrapText="1"/>
    </xf>
    <xf numFmtId="0" fontId="15" fillId="0" borderId="53" xfId="0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0" fontId="15" fillId="0" borderId="55" xfId="0" applyFont="1" applyBorder="1" applyAlignment="1">
      <alignment vertical="center" wrapText="1"/>
    </xf>
    <xf numFmtId="0" fontId="1" fillId="0" borderId="0" xfId="0" applyFont="1" applyBorder="1"/>
    <xf numFmtId="166" fontId="8" fillId="0" borderId="21" xfId="0" applyNumberFormat="1" applyFont="1" applyBorder="1" applyAlignment="1">
      <alignment horizontal="center" vertical="center"/>
    </xf>
    <xf numFmtId="0" fontId="20" fillId="0" borderId="28" xfId="0" applyFont="1" applyBorder="1" applyAlignment="1">
      <alignment horizontal="left"/>
    </xf>
    <xf numFmtId="0" fontId="3" fillId="0" borderId="28" xfId="0" applyFont="1" applyBorder="1" applyAlignment="1"/>
    <xf numFmtId="0" fontId="10" fillId="0" borderId="18" xfId="0" applyFont="1" applyBorder="1" applyAlignment="1">
      <alignment vertical="center"/>
    </xf>
    <xf numFmtId="0" fontId="12" fillId="0" borderId="30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3" fillId="0" borderId="30" xfId="0" applyFont="1" applyBorder="1"/>
    <xf numFmtId="0" fontId="4" fillId="0" borderId="28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166" fontId="3" fillId="0" borderId="21" xfId="0" applyNumberFormat="1" applyFont="1" applyBorder="1" applyAlignment="1">
      <alignment horizontal="center" vertical="center"/>
    </xf>
    <xf numFmtId="166" fontId="3" fillId="0" borderId="40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66" fontId="3" fillId="0" borderId="21" xfId="0" applyNumberFormat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left"/>
    </xf>
    <xf numFmtId="166" fontId="3" fillId="0" borderId="35" xfId="0" applyNumberFormat="1" applyFont="1" applyBorder="1" applyAlignment="1">
      <alignment horizontal="center" vertical="center"/>
    </xf>
    <xf numFmtId="3" fontId="3" fillId="0" borderId="40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0" fontId="15" fillId="0" borderId="28" xfId="0" applyFont="1" applyBorder="1"/>
    <xf numFmtId="0" fontId="12" fillId="0" borderId="30" xfId="0" applyFont="1" applyBorder="1" applyAlignment="1">
      <alignment horizontal="center"/>
    </xf>
    <xf numFmtId="0" fontId="12" fillId="0" borderId="23" xfId="0" applyFont="1" applyBorder="1"/>
    <xf numFmtId="3" fontId="12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/>
    </xf>
    <xf numFmtId="0" fontId="15" fillId="0" borderId="25" xfId="0" applyFont="1" applyBorder="1" applyAlignment="1">
      <alignment horizontal="center" vertical="center"/>
    </xf>
    <xf numFmtId="0" fontId="15" fillId="0" borderId="9" xfId="0" applyFont="1" applyBorder="1"/>
    <xf numFmtId="0" fontId="15" fillId="0" borderId="11" xfId="0" applyFont="1" applyBorder="1"/>
    <xf numFmtId="0" fontId="15" fillId="0" borderId="14" xfId="0" applyFont="1" applyBorder="1" applyAlignment="1">
      <alignment horizontal="center" vertical="center"/>
    </xf>
    <xf numFmtId="0" fontId="15" fillId="0" borderId="13" xfId="0" applyFont="1" applyBorder="1"/>
    <xf numFmtId="0" fontId="3" fillId="0" borderId="32" xfId="0" applyFont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/>
    </xf>
    <xf numFmtId="166" fontId="3" fillId="0" borderId="30" xfId="0" applyNumberFormat="1" applyFont="1" applyBorder="1" applyAlignment="1">
      <alignment horizontal="center" vertical="center"/>
    </xf>
    <xf numFmtId="0" fontId="15" fillId="0" borderId="19" xfId="0" applyFont="1" applyBorder="1"/>
    <xf numFmtId="0" fontId="13" fillId="0" borderId="4" xfId="0" applyFont="1" applyBorder="1" applyAlignment="1">
      <alignment horizontal="center" vertical="center"/>
    </xf>
    <xf numFmtId="0" fontId="12" fillId="0" borderId="9" xfId="0" applyFont="1" applyBorder="1"/>
    <xf numFmtId="3" fontId="12" fillId="0" borderId="4" xfId="0" applyNumberFormat="1" applyFont="1" applyBorder="1" applyAlignment="1">
      <alignment horizontal="center"/>
    </xf>
    <xf numFmtId="166" fontId="12" fillId="0" borderId="4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66" fontId="8" fillId="0" borderId="30" xfId="0" applyNumberFormat="1" applyFont="1" applyBorder="1" applyAlignment="1">
      <alignment horizontal="center" vertical="center"/>
    </xf>
    <xf numFmtId="166" fontId="12" fillId="0" borderId="21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left"/>
    </xf>
    <xf numFmtId="0" fontId="10" fillId="0" borderId="30" xfId="0" applyFont="1" applyBorder="1" applyAlignment="1">
      <alignment horizontal="center"/>
    </xf>
    <xf numFmtId="166" fontId="3" fillId="0" borderId="45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left"/>
    </xf>
    <xf numFmtId="166" fontId="3" fillId="0" borderId="49" xfId="0" applyNumberFormat="1" applyFont="1" applyBorder="1" applyAlignment="1">
      <alignment horizontal="center" vertical="center"/>
    </xf>
    <xf numFmtId="166" fontId="3" fillId="0" borderId="48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vertical="top" wrapText="1"/>
    </xf>
    <xf numFmtId="0" fontId="15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left"/>
    </xf>
    <xf numFmtId="166" fontId="3" fillId="0" borderId="32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wrapText="1"/>
    </xf>
    <xf numFmtId="3" fontId="12" fillId="0" borderId="35" xfId="0" applyNumberFormat="1" applyFont="1" applyBorder="1" applyAlignment="1">
      <alignment horizontal="center" vertical="center"/>
    </xf>
    <xf numFmtId="3" fontId="8" fillId="0" borderId="32" xfId="0" applyNumberFormat="1" applyFont="1" applyBorder="1" applyAlignment="1">
      <alignment horizontal="center" vertical="center"/>
    </xf>
    <xf numFmtId="3" fontId="8" fillId="0" borderId="35" xfId="0" applyNumberFormat="1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8" fillId="0" borderId="30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3" fontId="3" fillId="0" borderId="35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" fontId="12" fillId="0" borderId="45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20" fillId="0" borderId="9" xfId="0" applyFont="1" applyBorder="1" applyAlignment="1">
      <alignment horizontal="left"/>
    </xf>
    <xf numFmtId="3" fontId="8" fillId="0" borderId="16" xfId="0" applyNumberFormat="1" applyFont="1" applyBorder="1" applyAlignment="1">
      <alignment horizontal="center" vertical="center"/>
    </xf>
    <xf numFmtId="3" fontId="8" fillId="0" borderId="38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38" xfId="0" applyNumberFormat="1" applyFont="1" applyBorder="1" applyAlignment="1">
      <alignment horizontal="center" vertical="center"/>
    </xf>
    <xf numFmtId="3" fontId="0" fillId="0" borderId="0" xfId="0" applyNumberFormat="1" applyBorder="1"/>
    <xf numFmtId="3" fontId="12" fillId="0" borderId="49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166" fontId="12" fillId="0" borderId="4" xfId="0" applyNumberFormat="1" applyFont="1" applyBorder="1" applyAlignment="1">
      <alignment horizontal="center" vertical="center"/>
    </xf>
    <xf numFmtId="3" fontId="12" fillId="0" borderId="58" xfId="0" applyNumberFormat="1" applyFont="1" applyBorder="1" applyAlignment="1">
      <alignment horizontal="center" vertical="center"/>
    </xf>
    <xf numFmtId="3" fontId="12" fillId="0" borderId="38" xfId="0" applyNumberFormat="1" applyFont="1" applyBorder="1" applyAlignment="1">
      <alignment horizontal="center" vertical="center"/>
    </xf>
    <xf numFmtId="166" fontId="8" fillId="2" borderId="21" xfId="0" applyNumberFormat="1" applyFont="1" applyFill="1" applyBorder="1" applyAlignment="1">
      <alignment horizontal="center" vertical="center"/>
    </xf>
    <xf numFmtId="166" fontId="3" fillId="2" borderId="30" xfId="0" applyNumberFormat="1" applyFont="1" applyFill="1" applyBorder="1" applyAlignment="1">
      <alignment horizontal="center" vertical="center"/>
    </xf>
    <xf numFmtId="166" fontId="3" fillId="2" borderId="21" xfId="0" applyNumberFormat="1" applyFont="1" applyFill="1" applyBorder="1" applyAlignment="1">
      <alignment horizontal="center" vertical="center"/>
    </xf>
    <xf numFmtId="165" fontId="3" fillId="2" borderId="30" xfId="0" applyNumberFormat="1" applyFont="1" applyFill="1" applyBorder="1" applyAlignment="1">
      <alignment horizontal="center" vertical="center"/>
    </xf>
    <xf numFmtId="3" fontId="3" fillId="2" borderId="30" xfId="0" applyNumberFormat="1" applyFont="1" applyFill="1" applyBorder="1" applyAlignment="1">
      <alignment horizontal="center" vertical="center"/>
    </xf>
    <xf numFmtId="4" fontId="0" fillId="0" borderId="0" xfId="0" applyNumberFormat="1"/>
    <xf numFmtId="3" fontId="3" fillId="0" borderId="21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17" fillId="0" borderId="28" xfId="0" applyFont="1" applyBorder="1" applyAlignment="1">
      <alignment horizontal="center"/>
    </xf>
    <xf numFmtId="0" fontId="13" fillId="0" borderId="28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0" fillId="0" borderId="32" xfId="0" applyFont="1" applyBorder="1"/>
    <xf numFmtId="0" fontId="15" fillId="0" borderId="9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3" fillId="0" borderId="47" xfId="0" applyFont="1" applyBorder="1" applyAlignment="1">
      <alignment horizontal="left"/>
    </xf>
    <xf numFmtId="3" fontId="3" fillId="0" borderId="20" xfId="0" applyNumberFormat="1" applyFont="1" applyBorder="1" applyAlignment="1">
      <alignment horizontal="center" vertical="center"/>
    </xf>
    <xf numFmtId="166" fontId="3" fillId="0" borderId="20" xfId="0" applyNumberFormat="1" applyFont="1" applyBorder="1" applyAlignment="1">
      <alignment horizontal="center" vertical="center"/>
    </xf>
    <xf numFmtId="0" fontId="10" fillId="0" borderId="47" xfId="0" applyFont="1" applyBorder="1"/>
    <xf numFmtId="3" fontId="3" fillId="2" borderId="4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0" fontId="0" fillId="2" borderId="0" xfId="0" applyFill="1"/>
    <xf numFmtId="3" fontId="12" fillId="2" borderId="32" xfId="0" applyNumberFormat="1" applyFont="1" applyFill="1" applyBorder="1" applyAlignment="1">
      <alignment horizontal="center" vertical="center"/>
    </xf>
    <xf numFmtId="3" fontId="12" fillId="2" borderId="30" xfId="0" applyNumberFormat="1" applyFont="1" applyFill="1" applyBorder="1" applyAlignment="1">
      <alignment horizontal="center" vertical="center"/>
    </xf>
    <xf numFmtId="166" fontId="12" fillId="2" borderId="30" xfId="0" applyNumberFormat="1" applyFont="1" applyFill="1" applyBorder="1" applyAlignment="1">
      <alignment horizontal="center" vertical="center"/>
    </xf>
    <xf numFmtId="3" fontId="12" fillId="2" borderId="21" xfId="0" applyNumberFormat="1" applyFont="1" applyFill="1" applyBorder="1" applyAlignment="1">
      <alignment horizontal="center" vertical="center"/>
    </xf>
    <xf numFmtId="166" fontId="12" fillId="2" borderId="21" xfId="0" applyNumberFormat="1" applyFont="1" applyFill="1" applyBorder="1" applyAlignment="1">
      <alignment horizontal="center" vertical="center"/>
    </xf>
    <xf numFmtId="165" fontId="3" fillId="2" borderId="48" xfId="0" applyNumberFormat="1" applyFont="1" applyFill="1" applyBorder="1" applyAlignment="1">
      <alignment horizontal="center" vertical="center"/>
    </xf>
    <xf numFmtId="166" fontId="3" fillId="2" borderId="2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top"/>
    </xf>
    <xf numFmtId="3" fontId="0" fillId="2" borderId="0" xfId="0" applyNumberFormat="1" applyFill="1"/>
    <xf numFmtId="0" fontId="12" fillId="0" borderId="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166" fontId="3" fillId="0" borderId="21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left"/>
    </xf>
    <xf numFmtId="0" fontId="3" fillId="0" borderId="63" xfId="0" applyFont="1" applyBorder="1" applyAlignment="1">
      <alignment horizontal="center" vertical="center"/>
    </xf>
    <xf numFmtId="49" fontId="15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26" fillId="0" borderId="0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0" fontId="30" fillId="0" borderId="0" xfId="0" applyFont="1"/>
    <xf numFmtId="164" fontId="13" fillId="0" borderId="1" xfId="0" applyNumberFormat="1" applyFont="1" applyBorder="1" applyAlignment="1">
      <alignment horizontal="center" vertical="center"/>
    </xf>
    <xf numFmtId="164" fontId="12" fillId="2" borderId="30" xfId="0" applyNumberFormat="1" applyFont="1" applyFill="1" applyBorder="1" applyAlignment="1">
      <alignment horizontal="center" vertical="center"/>
    </xf>
    <xf numFmtId="164" fontId="12" fillId="2" borderId="21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2" borderId="30" xfId="0" applyNumberFormat="1" applyFont="1" applyFill="1" applyBorder="1" applyAlignment="1">
      <alignment horizontal="center" vertical="center"/>
    </xf>
    <xf numFmtId="164" fontId="3" fillId="2" borderId="21" xfId="0" applyNumberFormat="1" applyFont="1" applyFill="1" applyBorder="1" applyAlignment="1">
      <alignment horizontal="center" vertical="center"/>
    </xf>
    <xf numFmtId="164" fontId="0" fillId="0" borderId="32" xfId="0" applyNumberFormat="1" applyBorder="1"/>
    <xf numFmtId="164" fontId="0" fillId="0" borderId="30" xfId="0" applyNumberFormat="1" applyBorder="1"/>
    <xf numFmtId="164" fontId="0" fillId="0" borderId="45" xfId="0" applyNumberFormat="1" applyBorder="1"/>
    <xf numFmtId="164" fontId="0" fillId="0" borderId="35" xfId="0" applyNumberFormat="1" applyBorder="1"/>
    <xf numFmtId="164" fontId="0" fillId="0" borderId="21" xfId="0" applyNumberFormat="1" applyBorder="1"/>
    <xf numFmtId="164" fontId="0" fillId="0" borderId="40" xfId="0" applyNumberFormat="1" applyBorder="1"/>
    <xf numFmtId="164" fontId="3" fillId="0" borderId="45" xfId="0" applyNumberFormat="1" applyFont="1" applyBorder="1" applyAlignment="1">
      <alignment horizontal="center" vertical="center"/>
    </xf>
    <xf numFmtId="164" fontId="3" fillId="0" borderId="4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3" fillId="0" borderId="45" xfId="0" applyNumberFormat="1" applyFont="1" applyBorder="1" applyAlignment="1">
      <alignment horizontal="center" vertical="center"/>
    </xf>
    <xf numFmtId="3" fontId="3" fillId="0" borderId="57" xfId="0" applyNumberFormat="1" applyFont="1" applyBorder="1" applyAlignment="1">
      <alignment horizontal="center" vertical="center"/>
    </xf>
    <xf numFmtId="3" fontId="12" fillId="0" borderId="49" xfId="0" applyNumberFormat="1" applyFont="1" applyBorder="1" applyAlignment="1">
      <alignment horizontal="center"/>
    </xf>
    <xf numFmtId="3" fontId="12" fillId="0" borderId="47" xfId="0" applyNumberFormat="1" applyFont="1" applyBorder="1" applyAlignment="1">
      <alignment horizontal="center"/>
    </xf>
    <xf numFmtId="166" fontId="8" fillId="2" borderId="2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3" fontId="3" fillId="0" borderId="47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7" fontId="3" fillId="0" borderId="30" xfId="0" applyNumberFormat="1" applyFont="1" applyBorder="1" applyAlignment="1">
      <alignment horizontal="center" vertical="center"/>
    </xf>
    <xf numFmtId="0" fontId="30" fillId="2" borderId="0" xfId="0" applyFont="1" applyFill="1"/>
    <xf numFmtId="166" fontId="8" fillId="2" borderId="30" xfId="0" applyNumberFormat="1" applyFont="1" applyFill="1" applyBorder="1" applyAlignment="1">
      <alignment horizontal="center" vertical="center"/>
    </xf>
    <xf numFmtId="3" fontId="8" fillId="2" borderId="30" xfId="0" applyNumberFormat="1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8" fillId="0" borderId="53" xfId="0" applyFont="1" applyBorder="1" applyAlignment="1">
      <alignment vertical="center" wrapText="1"/>
    </xf>
    <xf numFmtId="0" fontId="18" fillId="0" borderId="52" xfId="0" applyFont="1" applyBorder="1" applyAlignment="1">
      <alignment vertical="center" wrapText="1"/>
    </xf>
    <xf numFmtId="0" fontId="12" fillId="0" borderId="30" xfId="0" applyFont="1" applyBorder="1" applyAlignment="1">
      <alignment horizontal="center" vertical="center" wrapText="1"/>
    </xf>
    <xf numFmtId="0" fontId="8" fillId="0" borderId="5" xfId="0" applyFont="1" applyBorder="1" applyAlignment="1"/>
    <xf numFmtId="0" fontId="8" fillId="0" borderId="28" xfId="0" applyFont="1" applyBorder="1" applyAlignment="1"/>
    <xf numFmtId="166" fontId="8" fillId="2" borderId="30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2" borderId="17" xfId="0" applyFont="1" applyFill="1" applyBorder="1" applyAlignment="1">
      <alignment wrapText="1"/>
    </xf>
    <xf numFmtId="0" fontId="15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164" fontId="3" fillId="2" borderId="49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3" fontId="8" fillId="2" borderId="32" xfId="0" applyNumberFormat="1" applyFont="1" applyFill="1" applyBorder="1" applyAlignment="1">
      <alignment horizontal="center" vertical="center"/>
    </xf>
    <xf numFmtId="165" fontId="8" fillId="2" borderId="30" xfId="0" applyNumberFormat="1" applyFont="1" applyFill="1" applyBorder="1" applyAlignment="1">
      <alignment horizontal="center" vertical="center"/>
    </xf>
    <xf numFmtId="164" fontId="8" fillId="2" borderId="30" xfId="0" applyNumberFormat="1" applyFont="1" applyFill="1" applyBorder="1" applyAlignment="1">
      <alignment horizontal="center" vertical="center"/>
    </xf>
    <xf numFmtId="165" fontId="8" fillId="2" borderId="45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3" fontId="8" fillId="2" borderId="47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5" fontId="8" fillId="2" borderId="18" xfId="0" applyNumberFormat="1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3" fontId="3" fillId="2" borderId="32" xfId="0" applyNumberFormat="1" applyFont="1" applyFill="1" applyBorder="1" applyAlignment="1">
      <alignment horizontal="center" vertical="center"/>
    </xf>
    <xf numFmtId="165" fontId="3" fillId="2" borderId="45" xfId="0" applyNumberFormat="1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3" fontId="3" fillId="2" borderId="35" xfId="0" applyNumberFormat="1" applyFont="1" applyFill="1" applyBorder="1" applyAlignment="1">
      <alignment horizontal="center" vertical="center"/>
    </xf>
    <xf numFmtId="3" fontId="3" fillId="2" borderId="21" xfId="0" applyNumberFormat="1" applyFont="1" applyFill="1" applyBorder="1" applyAlignment="1">
      <alignment horizontal="center" vertical="center"/>
    </xf>
    <xf numFmtId="165" fontId="3" fillId="2" borderId="40" xfId="0" applyNumberFormat="1" applyFont="1" applyFill="1" applyBorder="1" applyAlignment="1">
      <alignment horizontal="center" vertical="center"/>
    </xf>
    <xf numFmtId="3" fontId="3" fillId="2" borderId="49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3" fontId="8" fillId="2" borderId="49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165" fontId="8" fillId="2" borderId="48" xfId="0" applyNumberFormat="1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3" fontId="8" fillId="2" borderId="35" xfId="0" applyNumberFormat="1" applyFont="1" applyFill="1" applyBorder="1" applyAlignment="1">
      <alignment horizontal="center" vertical="center"/>
    </xf>
    <xf numFmtId="165" fontId="8" fillId="2" borderId="21" xfId="0" applyNumberFormat="1" applyFont="1" applyFill="1" applyBorder="1" applyAlignment="1">
      <alignment horizontal="center" vertical="center"/>
    </xf>
    <xf numFmtId="3" fontId="8" fillId="2" borderId="21" xfId="0" applyNumberFormat="1" applyFont="1" applyFill="1" applyBorder="1" applyAlignment="1">
      <alignment horizontal="center" vertical="center"/>
    </xf>
    <xf numFmtId="165" fontId="8" fillId="2" borderId="40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8" fillId="0" borderId="45" xfId="0" applyNumberFormat="1" applyFont="1" applyBorder="1" applyAlignment="1">
      <alignment horizontal="center" vertical="center"/>
    </xf>
    <xf numFmtId="164" fontId="8" fillId="0" borderId="40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164" fontId="3" fillId="0" borderId="35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/>
    </xf>
    <xf numFmtId="164" fontId="12" fillId="0" borderId="48" xfId="0" applyNumberFormat="1" applyFont="1" applyBorder="1" applyAlignment="1">
      <alignment horizontal="center"/>
    </xf>
    <xf numFmtId="164" fontId="12" fillId="0" borderId="18" xfId="0" applyNumberFormat="1" applyFont="1" applyBorder="1" applyAlignment="1">
      <alignment horizontal="center"/>
    </xf>
    <xf numFmtId="164" fontId="12" fillId="0" borderId="48" xfId="0" applyNumberFormat="1" applyFont="1" applyBorder="1" applyAlignment="1">
      <alignment horizontal="center" vertical="center"/>
    </xf>
    <xf numFmtId="164" fontId="12" fillId="0" borderId="40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164" fontId="8" fillId="0" borderId="38" xfId="0" applyNumberFormat="1" applyFont="1" applyBorder="1" applyAlignment="1">
      <alignment horizontal="center" vertical="center"/>
    </xf>
    <xf numFmtId="164" fontId="3" fillId="2" borderId="40" xfId="0" applyNumberFormat="1" applyFont="1" applyFill="1" applyBorder="1" applyAlignment="1">
      <alignment horizontal="center" vertical="center"/>
    </xf>
    <xf numFmtId="164" fontId="12" fillId="2" borderId="45" xfId="0" applyNumberFormat="1" applyFont="1" applyFill="1" applyBorder="1" applyAlignment="1">
      <alignment horizontal="center" vertical="center"/>
    </xf>
    <xf numFmtId="164" fontId="12" fillId="2" borderId="40" xfId="0" applyNumberFormat="1" applyFont="1" applyFill="1" applyBorder="1" applyAlignment="1">
      <alignment horizontal="center" vertical="center"/>
    </xf>
    <xf numFmtId="164" fontId="3" fillId="2" borderId="48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164" fontId="12" fillId="2" borderId="35" xfId="0" applyNumberFormat="1" applyFont="1" applyFill="1" applyBorder="1" applyAlignment="1">
      <alignment horizontal="center" vertical="center"/>
    </xf>
    <xf numFmtId="164" fontId="8" fillId="2" borderId="21" xfId="0" applyNumberFormat="1" applyFont="1" applyFill="1" applyBorder="1" applyAlignment="1">
      <alignment horizontal="center" vertical="center"/>
    </xf>
    <xf numFmtId="0" fontId="12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/>
    </xf>
    <xf numFmtId="0" fontId="8" fillId="0" borderId="32" xfId="0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166" fontId="8" fillId="2" borderId="45" xfId="0" applyNumberFormat="1" applyFont="1" applyFill="1" applyBorder="1" applyAlignment="1">
      <alignment horizontal="center" vertical="center"/>
    </xf>
    <xf numFmtId="0" fontId="8" fillId="0" borderId="28" xfId="0" applyFont="1" applyBorder="1" applyAlignment="1">
      <alignment horizontal="left"/>
    </xf>
    <xf numFmtId="0" fontId="8" fillId="0" borderId="35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166" fontId="8" fillId="2" borderId="40" xfId="0" applyNumberFormat="1" applyFont="1" applyFill="1" applyBorder="1" applyAlignment="1">
      <alignment horizontal="center" vertical="center"/>
    </xf>
    <xf numFmtId="0" fontId="8" fillId="0" borderId="11" xfId="0" applyFont="1" applyBorder="1"/>
    <xf numFmtId="0" fontId="8" fillId="0" borderId="30" xfId="0" applyFont="1" applyBorder="1" applyAlignment="1">
      <alignment horizontal="center"/>
    </xf>
    <xf numFmtId="0" fontId="18" fillId="0" borderId="19" xfId="0" applyFont="1" applyBorder="1" applyAlignment="1">
      <alignment wrapText="1"/>
    </xf>
    <xf numFmtId="0" fontId="8" fillId="0" borderId="21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12" fillId="0" borderId="5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 vertical="top" wrapText="1"/>
    </xf>
    <xf numFmtId="0" fontId="8" fillId="0" borderId="33" xfId="0" applyFont="1" applyBorder="1" applyAlignment="1">
      <alignment horizontal="left"/>
    </xf>
    <xf numFmtId="164" fontId="8" fillId="0" borderId="32" xfId="0" applyNumberFormat="1" applyFont="1" applyBorder="1"/>
    <xf numFmtId="164" fontId="8" fillId="0" borderId="30" xfId="0" applyNumberFormat="1" applyFont="1" applyBorder="1"/>
    <xf numFmtId="164" fontId="8" fillId="0" borderId="45" xfId="0" applyNumberFormat="1" applyFont="1" applyBorder="1"/>
    <xf numFmtId="0" fontId="8" fillId="2" borderId="7" xfId="0" applyFont="1" applyFill="1" applyBorder="1" applyAlignment="1">
      <alignment horizontal="left"/>
    </xf>
    <xf numFmtId="164" fontId="8" fillId="0" borderId="35" xfId="0" applyNumberFormat="1" applyFont="1" applyBorder="1"/>
    <xf numFmtId="164" fontId="8" fillId="0" borderId="20" xfId="0" applyNumberFormat="1" applyFont="1" applyBorder="1"/>
    <xf numFmtId="164" fontId="8" fillId="0" borderId="21" xfId="0" applyNumberFormat="1" applyFont="1" applyBorder="1"/>
    <xf numFmtId="164" fontId="8" fillId="0" borderId="22" xfId="0" applyNumberFormat="1" applyFont="1" applyBorder="1"/>
    <xf numFmtId="0" fontId="4" fillId="0" borderId="0" xfId="0" applyFont="1" applyBorder="1"/>
    <xf numFmtId="0" fontId="4" fillId="0" borderId="0" xfId="0" applyFont="1"/>
    <xf numFmtId="0" fontId="17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2" fontId="17" fillId="2" borderId="0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3" fillId="0" borderId="48" xfId="0" applyNumberFormat="1" applyFont="1" applyBorder="1" applyAlignment="1">
      <alignment horizontal="center" vertical="center"/>
    </xf>
    <xf numFmtId="0" fontId="18" fillId="0" borderId="55" xfId="0" applyFont="1" applyBorder="1" applyAlignment="1">
      <alignment vertical="center" wrapText="1"/>
    </xf>
    <xf numFmtId="0" fontId="34" fillId="0" borderId="0" xfId="0" applyFont="1"/>
    <xf numFmtId="0" fontId="0" fillId="0" borderId="0" xfId="0" applyFont="1"/>
    <xf numFmtId="0" fontId="33" fillId="0" borderId="0" xfId="0" applyFont="1" applyBorder="1" applyAlignment="1">
      <alignment horizontal="center"/>
    </xf>
    <xf numFmtId="2" fontId="8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2" fontId="8" fillId="0" borderId="23" xfId="0" applyNumberFormat="1" applyFont="1" applyBorder="1" applyAlignment="1">
      <alignment vertical="center" wrapText="1"/>
    </xf>
    <xf numFmtId="0" fontId="8" fillId="0" borderId="24" xfId="0" applyFont="1" applyBorder="1" applyAlignment="1">
      <alignment vertical="center"/>
    </xf>
    <xf numFmtId="2" fontId="18" fillId="0" borderId="23" xfId="0" applyNumberFormat="1" applyFont="1" applyBorder="1" applyAlignment="1">
      <alignment vertical="center" wrapText="1"/>
    </xf>
    <xf numFmtId="0" fontId="18" fillId="0" borderId="24" xfId="0" applyFont="1" applyBorder="1" applyAlignment="1">
      <alignment vertical="center"/>
    </xf>
    <xf numFmtId="0" fontId="12" fillId="0" borderId="32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36" xfId="0" applyFont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Font="1" applyAlignment="1"/>
    <xf numFmtId="2" fontId="18" fillId="0" borderId="5" xfId="0" applyNumberFormat="1" applyFont="1" applyBorder="1" applyAlignment="1">
      <alignment vertical="center" wrapText="1"/>
    </xf>
    <xf numFmtId="0" fontId="18" fillId="0" borderId="6" xfId="0" applyFont="1" applyBorder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164" fontId="8" fillId="0" borderId="20" xfId="0" applyNumberFormat="1" applyFont="1" applyBorder="1" applyAlignment="1"/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top" wrapText="1"/>
    </xf>
    <xf numFmtId="0" fontId="8" fillId="0" borderId="30" xfId="0" applyFont="1" applyBorder="1" applyAlignment="1"/>
    <xf numFmtId="0" fontId="8" fillId="0" borderId="23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2" fontId="18" fillId="0" borderId="9" xfId="0" applyNumberFormat="1" applyFont="1" applyBorder="1" applyAlignment="1">
      <alignment vertical="center" wrapText="1"/>
    </xf>
    <xf numFmtId="0" fontId="18" fillId="0" borderId="25" xfId="0" applyFont="1" applyBorder="1" applyAlignment="1">
      <alignment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2" fontId="18" fillId="2" borderId="5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/>
    </xf>
    <xf numFmtId="0" fontId="8" fillId="0" borderId="35" xfId="0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vertical="center" wrapText="1"/>
    </xf>
    <xf numFmtId="164" fontId="8" fillId="0" borderId="40" xfId="0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8" fillId="0" borderId="30" xfId="0" applyNumberFormat="1" applyFont="1" applyBorder="1" applyAlignment="1"/>
    <xf numFmtId="164" fontId="8" fillId="0" borderId="21" xfId="0" applyNumberFormat="1" applyFont="1" applyBorder="1" applyAlignment="1"/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/>
    </xf>
    <xf numFmtId="3" fontId="15" fillId="2" borderId="30" xfId="0" applyNumberFormat="1" applyFont="1" applyFill="1" applyBorder="1" applyAlignment="1">
      <alignment horizontal="center" vertical="center"/>
    </xf>
    <xf numFmtId="3" fontId="15" fillId="2" borderId="45" xfId="0" applyNumberFormat="1" applyFont="1" applyFill="1" applyBorder="1" applyAlignment="1">
      <alignment horizontal="center" vertical="center"/>
    </xf>
    <xf numFmtId="3" fontId="15" fillId="2" borderId="21" xfId="0" applyNumberFormat="1" applyFont="1" applyFill="1" applyBorder="1" applyAlignment="1">
      <alignment horizontal="center" vertical="center"/>
    </xf>
    <xf numFmtId="3" fontId="15" fillId="2" borderId="21" xfId="0" applyNumberFormat="1" applyFont="1" applyFill="1" applyBorder="1" applyAlignment="1">
      <alignment horizontal="center" vertical="center" wrapText="1"/>
    </xf>
    <xf numFmtId="164" fontId="15" fillId="2" borderId="21" xfId="0" applyNumberFormat="1" applyFont="1" applyFill="1" applyBorder="1" applyAlignment="1">
      <alignment horizontal="center" vertical="center"/>
    </xf>
    <xf numFmtId="3" fontId="15" fillId="2" borderId="40" xfId="0" applyNumberFormat="1" applyFont="1" applyFill="1" applyBorder="1" applyAlignment="1">
      <alignment horizontal="center" vertical="center"/>
    </xf>
    <xf numFmtId="0" fontId="15" fillId="0" borderId="54" xfId="0" applyFont="1" applyBorder="1" applyAlignment="1"/>
    <xf numFmtId="0" fontId="15" fillId="0" borderId="41" xfId="0" applyFont="1" applyBorder="1" applyAlignment="1"/>
    <xf numFmtId="3" fontId="15" fillId="0" borderId="30" xfId="0" applyNumberFormat="1" applyFont="1" applyBorder="1" applyAlignment="1">
      <alignment horizontal="center" vertical="center"/>
    </xf>
    <xf numFmtId="165" fontId="15" fillId="0" borderId="30" xfId="0" applyNumberFormat="1" applyFont="1" applyBorder="1" applyAlignment="1">
      <alignment horizontal="center" vertical="center"/>
    </xf>
    <xf numFmtId="3" fontId="15" fillId="0" borderId="45" xfId="0" applyNumberFormat="1" applyFont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/>
    </xf>
    <xf numFmtId="3" fontId="3" fillId="0" borderId="45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164" fontId="15" fillId="0" borderId="18" xfId="0" applyNumberFormat="1" applyFont="1" applyBorder="1" applyAlignment="1">
      <alignment horizontal="center" vertical="center"/>
    </xf>
    <xf numFmtId="3" fontId="8" fillId="0" borderId="30" xfId="0" applyNumberFormat="1" applyFont="1" applyBorder="1" applyAlignment="1">
      <alignment horizontal="center" vertical="center"/>
    </xf>
    <xf numFmtId="3" fontId="8" fillId="0" borderId="45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 wrapText="1"/>
    </xf>
    <xf numFmtId="164" fontId="15" fillId="0" borderId="30" xfId="0" applyNumberFormat="1" applyFont="1" applyBorder="1" applyAlignment="1">
      <alignment horizontal="center" vertical="center" wrapText="1"/>
    </xf>
    <xf numFmtId="164" fontId="3" fillId="2" borderId="28" xfId="0" applyNumberFormat="1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39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37" xfId="0" applyFont="1" applyBorder="1" applyAlignment="1">
      <alignment vertical="top" wrapText="1"/>
    </xf>
    <xf numFmtId="0" fontId="4" fillId="0" borderId="29" xfId="0" applyFont="1" applyBorder="1" applyAlignment="1">
      <alignment vertical="top" wrapText="1"/>
    </xf>
    <xf numFmtId="3" fontId="25" fillId="0" borderId="36" xfId="0" applyNumberFormat="1" applyFont="1" applyFill="1" applyBorder="1" applyAlignment="1">
      <alignment horizontal="center" vertical="center"/>
    </xf>
    <xf numFmtId="3" fontId="25" fillId="0" borderId="15" xfId="0" applyNumberFormat="1" applyFont="1" applyFill="1" applyBorder="1" applyAlignment="1">
      <alignment horizontal="center" vertical="center"/>
    </xf>
    <xf numFmtId="3" fontId="25" fillId="0" borderId="14" xfId="0" applyNumberFormat="1" applyFont="1" applyFill="1" applyBorder="1" applyAlignment="1">
      <alignment horizontal="center" vertical="center"/>
    </xf>
    <xf numFmtId="164" fontId="26" fillId="2" borderId="46" xfId="0" applyNumberFormat="1" applyFont="1" applyFill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3" fontId="25" fillId="0" borderId="34" xfId="0" applyNumberFormat="1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164" fontId="26" fillId="2" borderId="37" xfId="0" applyNumberFormat="1" applyFont="1" applyFill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4" fillId="0" borderId="4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13" fillId="0" borderId="3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3" fontId="4" fillId="0" borderId="13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0" fillId="0" borderId="12" xfId="0" applyBorder="1" applyAlignment="1"/>
    <xf numFmtId="0" fontId="0" fillId="0" borderId="66" xfId="0" applyBorder="1" applyAlignment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44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3" fontId="8" fillId="0" borderId="23" xfId="0" applyNumberFormat="1" applyFont="1" applyBorder="1" applyAlignment="1">
      <alignment horizontal="center" vertical="center"/>
    </xf>
    <xf numFmtId="3" fontId="8" fillId="0" borderId="42" xfId="0" applyNumberFormat="1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8" fillId="0" borderId="43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6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18" fillId="0" borderId="53" xfId="0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18" fillId="0" borderId="52" xfId="0" applyFont="1" applyBorder="1" applyAlignment="1">
      <alignment vertical="center" wrapText="1"/>
    </xf>
    <xf numFmtId="0" fontId="18" fillId="0" borderId="25" xfId="0" applyFont="1" applyBorder="1" applyAlignment="1">
      <alignment vertical="center" wrapText="1"/>
    </xf>
    <xf numFmtId="0" fontId="4" fillId="0" borderId="5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17" fillId="0" borderId="53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7" fillId="0" borderId="54" xfId="0" applyFont="1" applyBorder="1" applyAlignment="1">
      <alignment vertical="center" wrapText="1"/>
    </xf>
    <xf numFmtId="0" fontId="17" fillId="0" borderId="41" xfId="0" applyFont="1" applyBorder="1" applyAlignment="1">
      <alignment vertical="center" wrapText="1"/>
    </xf>
    <xf numFmtId="0" fontId="4" fillId="0" borderId="16" xfId="0" applyFont="1" applyBorder="1" applyAlignment="1">
      <alignment horizontal="center"/>
    </xf>
    <xf numFmtId="0" fontId="15" fillId="0" borderId="52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49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2" fillId="0" borderId="35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165" fontId="8" fillId="0" borderId="30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/>
    </xf>
    <xf numFmtId="0" fontId="15" fillId="0" borderId="54" xfId="0" applyFont="1" applyBorder="1" applyAlignment="1">
      <alignment vertical="center" wrapText="1"/>
    </xf>
    <xf numFmtId="0" fontId="15" fillId="0" borderId="41" xfId="0" applyFont="1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3" fontId="4" fillId="0" borderId="30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164" fontId="15" fillId="0" borderId="30" xfId="0" applyNumberFormat="1" applyFont="1" applyBorder="1" applyAlignment="1">
      <alignment horizontal="center" vertical="center"/>
    </xf>
    <xf numFmtId="0" fontId="15" fillId="0" borderId="34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3" fontId="15" fillId="2" borderId="30" xfId="0" applyNumberFormat="1" applyFont="1" applyFill="1" applyBorder="1" applyAlignment="1">
      <alignment horizontal="center" vertical="center" wrapText="1"/>
    </xf>
    <xf numFmtId="165" fontId="15" fillId="2" borderId="30" xfId="0" applyNumberFormat="1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7" fillId="0" borderId="50" xfId="0" applyFont="1" applyBorder="1" applyAlignment="1">
      <alignment vertical="top" wrapText="1"/>
    </xf>
    <xf numFmtId="0" fontId="17" fillId="0" borderId="51" xfId="0" applyFont="1" applyBorder="1" applyAlignment="1">
      <alignment vertical="top" wrapText="1"/>
    </xf>
    <xf numFmtId="0" fontId="0" fillId="0" borderId="55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3" fontId="4" fillId="0" borderId="18" xfId="0" applyNumberFormat="1" applyFont="1" applyBorder="1" applyAlignment="1">
      <alignment horizontal="center" vertical="center"/>
    </xf>
    <xf numFmtId="3" fontId="1" fillId="0" borderId="30" xfId="0" applyNumberFormat="1" applyFont="1" applyBorder="1" applyAlignment="1">
      <alignment horizontal="center" vertical="center"/>
    </xf>
    <xf numFmtId="3" fontId="1" fillId="0" borderId="45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3" fontId="4" fillId="0" borderId="45" xfId="0" applyNumberFormat="1" applyFont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164" fontId="15" fillId="0" borderId="45" xfId="0" applyNumberFormat="1" applyFont="1" applyBorder="1" applyAlignment="1">
      <alignment horizontal="center" vertical="center"/>
    </xf>
    <xf numFmtId="165" fontId="1" fillId="0" borderId="30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4" fillId="0" borderId="30" xfId="0" applyNumberFormat="1" applyFont="1" applyBorder="1" applyAlignment="1">
      <alignment horizontal="center" vertical="center"/>
    </xf>
    <xf numFmtId="165" fontId="15" fillId="0" borderId="2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3" fillId="0" borderId="32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5" fillId="0" borderId="11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166" fontId="13" fillId="0" borderId="2" xfId="0" applyNumberFormat="1" applyFont="1" applyBorder="1" applyAlignment="1">
      <alignment horizontal="center" vertical="center"/>
    </xf>
    <xf numFmtId="166" fontId="13" fillId="0" borderId="3" xfId="0" applyNumberFormat="1" applyFont="1" applyBorder="1" applyAlignment="1">
      <alignment horizontal="center" vertical="center"/>
    </xf>
    <xf numFmtId="166" fontId="13" fillId="0" borderId="18" xfId="0" applyNumberFormat="1" applyFont="1" applyBorder="1" applyAlignment="1">
      <alignment horizontal="center" vertical="center"/>
    </xf>
    <xf numFmtId="166" fontId="13" fillId="0" borderId="31" xfId="0" applyNumberFormat="1" applyFont="1" applyBorder="1" applyAlignment="1">
      <alignment horizontal="center" vertical="center"/>
    </xf>
    <xf numFmtId="164" fontId="13" fillId="0" borderId="12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6" fontId="13" fillId="0" borderId="12" xfId="0" applyNumberFormat="1" applyFont="1" applyBorder="1" applyAlignment="1">
      <alignment horizontal="center" vertical="center"/>
    </xf>
    <xf numFmtId="166" fontId="13" fillId="0" borderId="4" xfId="0" applyNumberFormat="1" applyFont="1" applyBorder="1" applyAlignment="1">
      <alignment horizontal="center" vertical="center"/>
    </xf>
    <xf numFmtId="166" fontId="13" fillId="0" borderId="66" xfId="0" applyNumberFormat="1" applyFont="1" applyBorder="1" applyAlignment="1">
      <alignment horizontal="center" vertical="center"/>
    </xf>
    <xf numFmtId="166" fontId="13" fillId="0" borderId="48" xfId="0" applyNumberFormat="1" applyFont="1" applyBorder="1" applyAlignment="1">
      <alignment horizontal="center" vertical="center"/>
    </xf>
    <xf numFmtId="0" fontId="0" fillId="0" borderId="35" xfId="0" applyBorder="1" applyAlignment="1">
      <alignment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166" fontId="13" fillId="0" borderId="11" xfId="0" applyNumberFormat="1" applyFont="1" applyBorder="1" applyAlignment="1">
      <alignment horizontal="center" vertical="center"/>
    </xf>
    <xf numFmtId="166" fontId="13" fillId="0" borderId="49" xfId="0" applyNumberFormat="1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/>
    </xf>
    <xf numFmtId="166" fontId="13" fillId="0" borderId="47" xfId="0" applyNumberFormat="1" applyFont="1" applyBorder="1" applyAlignment="1">
      <alignment horizontal="center" vertical="center"/>
    </xf>
    <xf numFmtId="166" fontId="13" fillId="0" borderId="17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4" fontId="8" fillId="0" borderId="5" xfId="0" applyNumberFormat="1" applyFont="1" applyBorder="1" applyAlignment="1"/>
    <xf numFmtId="164" fontId="8" fillId="0" borderId="44" xfId="0" applyNumberFormat="1" applyFont="1" applyBorder="1" applyAlignment="1"/>
    <xf numFmtId="164" fontId="8" fillId="0" borderId="6" xfId="0" applyNumberFormat="1" applyFont="1" applyBorder="1" applyAlignment="1"/>
    <xf numFmtId="164" fontId="8" fillId="0" borderId="56" xfId="0" applyNumberFormat="1" applyFont="1" applyBorder="1" applyAlignment="1"/>
    <xf numFmtId="0" fontId="12" fillId="0" borderId="19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164" fontId="8" fillId="0" borderId="28" xfId="0" applyNumberFormat="1" applyFont="1" applyBorder="1" applyAlignment="1"/>
    <xf numFmtId="164" fontId="8" fillId="0" borderId="60" xfId="0" applyNumberFormat="1" applyFont="1" applyBorder="1" applyAlignment="1"/>
    <xf numFmtId="164" fontId="8" fillId="0" borderId="29" xfId="0" applyNumberFormat="1" applyFont="1" applyBorder="1" applyAlignment="1"/>
    <xf numFmtId="164" fontId="8" fillId="0" borderId="38" xfId="0" applyNumberFormat="1" applyFont="1" applyBorder="1" applyAlignment="1"/>
    <xf numFmtId="0" fontId="8" fillId="0" borderId="4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top" wrapText="1"/>
    </xf>
    <xf numFmtId="0" fontId="10" fillId="0" borderId="19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0" fontId="12" fillId="0" borderId="3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8" fillId="0" borderId="45" xfId="0" applyFont="1" applyBorder="1" applyAlignment="1"/>
    <xf numFmtId="0" fontId="10" fillId="0" borderId="1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/>
    <xf numFmtId="0" fontId="0" fillId="0" borderId="9" xfId="0" applyFont="1" applyBorder="1" applyAlignment="1"/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/>
    <xf numFmtId="0" fontId="13" fillId="0" borderId="16" xfId="0" applyFont="1" applyBorder="1" applyAlignment="1"/>
    <xf numFmtId="0" fontId="10" fillId="0" borderId="4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3" fontId="12" fillId="0" borderId="36" xfId="0" applyNumberFormat="1" applyFont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3" fontId="3" fillId="2" borderId="37" xfId="0" applyNumberFormat="1" applyFont="1" applyFill="1" applyBorder="1" applyAlignment="1">
      <alignment horizontal="center" vertical="center" wrapText="1"/>
    </xf>
    <xf numFmtId="3" fontId="3" fillId="2" borderId="29" xfId="0" applyNumberFormat="1" applyFont="1" applyFill="1" applyBorder="1" applyAlignment="1">
      <alignment horizontal="center" vertical="center" wrapText="1"/>
    </xf>
    <xf numFmtId="3" fontId="12" fillId="0" borderId="15" xfId="0" applyNumberFormat="1" applyFont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0" borderId="13" xfId="0" applyNumberFormat="1" applyFont="1" applyBorder="1" applyAlignment="1">
      <alignment horizontal="center" vertical="center" wrapText="1"/>
    </xf>
    <xf numFmtId="3" fontId="12" fillId="0" borderId="14" xfId="0" applyNumberFormat="1" applyFont="1" applyBorder="1" applyAlignment="1">
      <alignment horizontal="center" vertical="center" wrapText="1"/>
    </xf>
    <xf numFmtId="3" fontId="3" fillId="2" borderId="60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48" xfId="0" applyNumberFormat="1" applyFont="1" applyBorder="1" applyAlignment="1">
      <alignment horizontal="center" vertical="center"/>
    </xf>
    <xf numFmtId="3" fontId="3" fillId="2" borderId="28" xfId="0" applyNumberFormat="1" applyFont="1" applyFill="1" applyBorder="1" applyAlignment="1">
      <alignment horizontal="center" vertical="center" wrapText="1"/>
    </xf>
    <xf numFmtId="3" fontId="3" fillId="0" borderId="28" xfId="0" applyNumberFormat="1" applyFont="1" applyBorder="1" applyAlignment="1">
      <alignment horizontal="center" vertical="center" wrapText="1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60" xfId="0" applyNumberFormat="1" applyFont="1" applyBorder="1" applyAlignment="1">
      <alignment horizontal="center" vertical="center" wrapText="1"/>
    </xf>
    <xf numFmtId="3" fontId="3" fillId="2" borderId="53" xfId="0" applyNumberFormat="1" applyFont="1" applyFill="1" applyBorder="1" applyAlignment="1">
      <alignment horizontal="center" vertical="center"/>
    </xf>
    <xf numFmtId="3" fontId="3" fillId="2" borderId="24" xfId="0" applyNumberFormat="1" applyFont="1" applyFill="1" applyBorder="1" applyAlignment="1">
      <alignment horizontal="center" vertical="center"/>
    </xf>
    <xf numFmtId="3" fontId="3" fillId="2" borderId="52" xfId="0" applyNumberFormat="1" applyFont="1" applyFill="1" applyBorder="1" applyAlignment="1">
      <alignment horizontal="center" vertical="center"/>
    </xf>
    <xf numFmtId="3" fontId="3" fillId="2" borderId="25" xfId="0" applyNumberFormat="1" applyFont="1" applyFill="1" applyBorder="1" applyAlignment="1">
      <alignment horizontal="center" vertical="center"/>
    </xf>
    <xf numFmtId="3" fontId="3" fillId="2" borderId="23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2" fillId="0" borderId="47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2" fillId="0" borderId="30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13" xfId="0" applyNumberFormat="1" applyBorder="1" applyAlignment="1"/>
    <xf numFmtId="164" fontId="0" fillId="0" borderId="14" xfId="0" applyNumberFormat="1" applyBorder="1" applyAlignment="1"/>
    <xf numFmtId="164" fontId="8" fillId="0" borderId="28" xfId="0" applyNumberFormat="1" applyFont="1" applyBorder="1" applyAlignment="1">
      <alignment horizontal="center" vertical="center"/>
    </xf>
    <xf numFmtId="164" fontId="8" fillId="0" borderId="29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center" vertical="center"/>
    </xf>
    <xf numFmtId="3" fontId="8" fillId="0" borderId="29" xfId="0" applyNumberFormat="1" applyFont="1" applyBorder="1" applyAlignment="1">
      <alignment horizontal="center" vertical="center"/>
    </xf>
    <xf numFmtId="0" fontId="15" fillId="0" borderId="32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2" fillId="0" borderId="49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5" fillId="0" borderId="55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15" fillId="0" borderId="50" xfId="0" applyFont="1" applyBorder="1" applyAlignment="1"/>
    <xf numFmtId="0" fontId="15" fillId="0" borderId="51" xfId="0" applyFont="1" applyBorder="1" applyAlignment="1"/>
    <xf numFmtId="0" fontId="12" fillId="0" borderId="50" xfId="0" applyFont="1" applyBorder="1" applyAlignment="1">
      <alignment vertical="center" wrapText="1"/>
    </xf>
    <xf numFmtId="0" fontId="12" fillId="0" borderId="61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2" fillId="0" borderId="59" xfId="0" applyFont="1" applyBorder="1" applyAlignment="1">
      <alignment vertical="center" wrapText="1"/>
    </xf>
    <xf numFmtId="0" fontId="12" fillId="0" borderId="32" xfId="0" applyFont="1" applyBorder="1" applyAlignment="1">
      <alignment vertical="top" wrapText="1"/>
    </xf>
    <xf numFmtId="0" fontId="12" fillId="0" borderId="35" xfId="0" applyFont="1" applyBorder="1" applyAlignment="1">
      <alignment vertical="top" wrapText="1"/>
    </xf>
    <xf numFmtId="0" fontId="12" fillId="2" borderId="32" xfId="0" applyFont="1" applyFill="1" applyBorder="1" applyAlignment="1">
      <alignment vertical="top" wrapText="1"/>
    </xf>
    <xf numFmtId="0" fontId="12" fillId="2" borderId="47" xfId="0" applyFont="1" applyFill="1" applyBorder="1" applyAlignment="1">
      <alignment vertical="top" wrapText="1"/>
    </xf>
    <xf numFmtId="0" fontId="13" fillId="0" borderId="50" xfId="0" applyFont="1" applyBorder="1" applyAlignment="1">
      <alignment vertical="center" wrapText="1"/>
    </xf>
    <xf numFmtId="0" fontId="0" fillId="0" borderId="52" xfId="0" applyBorder="1" applyAlignment="1">
      <alignment vertical="center"/>
    </xf>
    <xf numFmtId="0" fontId="13" fillId="0" borderId="3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5" fillId="2" borderId="32" xfId="0" applyFont="1" applyFill="1" applyBorder="1" applyAlignment="1">
      <alignment vertical="top" wrapText="1"/>
    </xf>
    <xf numFmtId="0" fontId="15" fillId="2" borderId="35" xfId="0" applyFont="1" applyFill="1" applyBorder="1" applyAlignment="1">
      <alignment vertical="top" wrapText="1"/>
    </xf>
    <xf numFmtId="0" fontId="12" fillId="2" borderId="17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 wrapText="1"/>
    </xf>
    <xf numFmtId="166" fontId="8" fillId="0" borderId="28" xfId="0" applyNumberFormat="1" applyFont="1" applyBorder="1" applyAlignment="1">
      <alignment horizontal="center" vertical="center"/>
    </xf>
    <xf numFmtId="166" fontId="8" fillId="0" borderId="29" xfId="0" applyNumberFormat="1" applyFont="1" applyBorder="1" applyAlignment="1">
      <alignment horizontal="center" vertical="center"/>
    </xf>
    <xf numFmtId="166" fontId="8" fillId="0" borderId="13" xfId="0" applyNumberFormat="1" applyFont="1" applyBorder="1" applyAlignment="1">
      <alignment horizontal="center" vertical="center"/>
    </xf>
    <xf numFmtId="166" fontId="8" fillId="0" borderId="14" xfId="0" applyNumberFormat="1" applyFont="1" applyBorder="1" applyAlignment="1">
      <alignment horizontal="center" vertical="center"/>
    </xf>
    <xf numFmtId="164" fontId="0" fillId="0" borderId="13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8" fillId="0" borderId="28" xfId="0" applyNumberFormat="1" applyFont="1" applyBorder="1" applyAlignment="1">
      <alignment horizontal="center"/>
    </xf>
    <xf numFmtId="164" fontId="8" fillId="0" borderId="29" xfId="0" applyNumberFormat="1" applyFont="1" applyBorder="1" applyAlignment="1">
      <alignment horizontal="center"/>
    </xf>
    <xf numFmtId="166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166" fontId="12" fillId="0" borderId="28" xfId="0" applyNumberFormat="1" applyFont="1" applyBorder="1" applyAlignment="1">
      <alignment horizontal="center" vertical="center"/>
    </xf>
    <xf numFmtId="166" fontId="12" fillId="0" borderId="29" xfId="0" applyNumberFormat="1" applyFont="1" applyBorder="1" applyAlignment="1">
      <alignment horizontal="center" vertical="center"/>
    </xf>
    <xf numFmtId="0" fontId="8" fillId="0" borderId="52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6" fontId="8" fillId="0" borderId="23" xfId="0" applyNumberFormat="1" applyFont="1" applyBorder="1" applyAlignment="1">
      <alignment horizontal="center" vertical="center"/>
    </xf>
    <xf numFmtId="166" fontId="8" fillId="0" borderId="24" xfId="0" applyNumberFormat="1" applyFont="1" applyBorder="1" applyAlignment="1">
      <alignment horizontal="center" vertical="center"/>
    </xf>
    <xf numFmtId="166" fontId="8" fillId="2" borderId="30" xfId="0" applyNumberFormat="1" applyFont="1" applyFill="1" applyBorder="1" applyAlignment="1">
      <alignment horizontal="center" vertical="center"/>
    </xf>
    <xf numFmtId="166" fontId="8" fillId="0" borderId="21" xfId="0" applyNumberFormat="1" applyFont="1" applyBorder="1" applyAlignment="1">
      <alignment horizontal="center" vertical="center"/>
    </xf>
    <xf numFmtId="166" fontId="12" fillId="0" borderId="9" xfId="0" applyNumberFormat="1" applyFont="1" applyBorder="1" applyAlignment="1">
      <alignment horizontal="center" vertical="center"/>
    </xf>
    <xf numFmtId="166" fontId="12" fillId="0" borderId="25" xfId="0" applyNumberFormat="1" applyFont="1" applyBorder="1" applyAlignment="1">
      <alignment horizontal="center" vertical="center"/>
    </xf>
    <xf numFmtId="3" fontId="8" fillId="2" borderId="30" xfId="0" applyNumberFormat="1" applyFont="1" applyFill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2" fillId="0" borderId="29" xfId="0" applyNumberFormat="1" applyFont="1" applyBorder="1" applyAlignment="1">
      <alignment horizontal="center" vertical="center"/>
    </xf>
    <xf numFmtId="3" fontId="8" fillId="2" borderId="34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35" xfId="0" applyNumberFormat="1" applyFont="1" applyFill="1" applyBorder="1" applyAlignment="1">
      <alignment horizontal="center" vertical="center" wrapText="1"/>
    </xf>
    <xf numFmtId="3" fontId="8" fillId="2" borderId="2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 wrapText="1"/>
    </xf>
    <xf numFmtId="0" fontId="8" fillId="0" borderId="23" xfId="0" applyFont="1" applyBorder="1" applyAlignment="1"/>
    <xf numFmtId="0" fontId="8" fillId="0" borderId="9" xfId="0" applyFont="1" applyBorder="1" applyAlignment="1"/>
    <xf numFmtId="3" fontId="12" fillId="2" borderId="32" xfId="0" applyNumberFormat="1" applyFont="1" applyFill="1" applyBorder="1" applyAlignment="1">
      <alignment horizontal="center" vertical="center" wrapText="1"/>
    </xf>
    <xf numFmtId="3" fontId="8" fillId="2" borderId="30" xfId="0" applyNumberFormat="1" applyFont="1" applyFill="1" applyBorder="1" applyAlignment="1">
      <alignment horizontal="center" vertical="center" wrapText="1"/>
    </xf>
    <xf numFmtId="3" fontId="12" fillId="0" borderId="30" xfId="0" applyNumberFormat="1" applyFont="1" applyBorder="1" applyAlignment="1">
      <alignment horizontal="center" vertical="center" wrapText="1"/>
    </xf>
    <xf numFmtId="3" fontId="8" fillId="0" borderId="30" xfId="0" applyNumberFormat="1" applyFont="1" applyBorder="1" applyAlignment="1">
      <alignment horizontal="center" vertical="center" wrapText="1"/>
    </xf>
    <xf numFmtId="3" fontId="8" fillId="0" borderId="45" xfId="0" applyNumberFormat="1" applyFont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6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7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vertical="center" wrapText="1"/>
    </xf>
    <xf numFmtId="0" fontId="4" fillId="2" borderId="4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3" fontId="25" fillId="2" borderId="53" xfId="0" applyNumberFormat="1" applyFont="1" applyFill="1" applyBorder="1" applyAlignment="1">
      <alignment horizontal="center" vertical="center"/>
    </xf>
    <xf numFmtId="3" fontId="25" fillId="2" borderId="42" xfId="0" applyNumberFormat="1" applyFont="1" applyFill="1" applyBorder="1" applyAlignment="1">
      <alignment horizontal="center" vertical="center"/>
    </xf>
    <xf numFmtId="3" fontId="25" fillId="2" borderId="24" xfId="0" applyNumberFormat="1" applyFont="1" applyFill="1" applyBorder="1" applyAlignment="1">
      <alignment horizontal="center" vertical="center"/>
    </xf>
    <xf numFmtId="3" fontId="25" fillId="2" borderId="13" xfId="0" applyNumberFormat="1" applyFont="1" applyFill="1" applyBorder="1" applyAlignment="1">
      <alignment horizontal="center" vertical="center"/>
    </xf>
    <xf numFmtId="3" fontId="25" fillId="2" borderId="15" xfId="0" applyNumberFormat="1" applyFont="1" applyFill="1" applyBorder="1" applyAlignment="1">
      <alignment horizontal="center" vertical="center"/>
    </xf>
    <xf numFmtId="3" fontId="25" fillId="2" borderId="16" xfId="0" applyNumberFormat="1" applyFont="1" applyFill="1" applyBorder="1" applyAlignment="1">
      <alignment horizontal="center" vertical="center"/>
    </xf>
    <xf numFmtId="3" fontId="25" fillId="2" borderId="5" xfId="0" applyNumberFormat="1" applyFont="1" applyFill="1" applyBorder="1" applyAlignment="1">
      <alignment horizontal="center" vertical="center"/>
    </xf>
    <xf numFmtId="3" fontId="25" fillId="2" borderId="44" xfId="0" applyNumberFormat="1" applyFont="1" applyFill="1" applyBorder="1" applyAlignment="1">
      <alignment horizontal="center" vertical="center"/>
    </xf>
    <xf numFmtId="3" fontId="25" fillId="2" borderId="56" xfId="0" applyNumberFormat="1" applyFont="1" applyFill="1" applyBorder="1" applyAlignment="1">
      <alignment horizontal="center" vertical="center"/>
    </xf>
    <xf numFmtId="3" fontId="25" fillId="2" borderId="23" xfId="0" applyNumberFormat="1" applyFont="1" applyFill="1" applyBorder="1" applyAlignment="1">
      <alignment horizontal="center" vertical="center"/>
    </xf>
    <xf numFmtId="3" fontId="25" fillId="2" borderId="57" xfId="0" applyNumberFormat="1" applyFont="1" applyFill="1" applyBorder="1" applyAlignment="1">
      <alignment horizontal="center" vertical="center"/>
    </xf>
    <xf numFmtId="3" fontId="25" fillId="2" borderId="32" xfId="0" applyNumberFormat="1" applyFont="1" applyFill="1" applyBorder="1" applyAlignment="1">
      <alignment horizontal="center" vertical="center"/>
    </xf>
    <xf numFmtId="3" fontId="25" fillId="2" borderId="30" xfId="0" applyNumberFormat="1" applyFont="1" applyFill="1" applyBorder="1" applyAlignment="1">
      <alignment horizontal="center" vertical="center"/>
    </xf>
    <xf numFmtId="3" fontId="25" fillId="2" borderId="34" xfId="0" applyNumberFormat="1" applyFont="1" applyFill="1" applyBorder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/>
    </xf>
    <xf numFmtId="3" fontId="25" fillId="2" borderId="47" xfId="0" applyNumberFormat="1" applyFont="1" applyFill="1" applyBorder="1" applyAlignment="1">
      <alignment horizontal="center" vertical="center"/>
    </xf>
    <xf numFmtId="3" fontId="25" fillId="2" borderId="2" xfId="0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164" fontId="26" fillId="2" borderId="52" xfId="0" applyNumberFormat="1" applyFont="1" applyFill="1" applyBorder="1" applyAlignment="1">
      <alignment horizontal="center" vertical="center"/>
    </xf>
    <xf numFmtId="164" fontId="26" fillId="2" borderId="43" xfId="0" applyNumberFormat="1" applyFont="1" applyFill="1" applyBorder="1" applyAlignment="1">
      <alignment horizontal="center" vertical="center"/>
    </xf>
    <xf numFmtId="164" fontId="26" fillId="2" borderId="25" xfId="0" applyNumberFormat="1" applyFont="1" applyFill="1" applyBorder="1" applyAlignment="1">
      <alignment horizontal="center" vertical="center"/>
    </xf>
    <xf numFmtId="164" fontId="26" fillId="2" borderId="9" xfId="0" applyNumberFormat="1" applyFont="1" applyFill="1" applyBorder="1" applyAlignment="1">
      <alignment horizontal="center" vertical="center"/>
    </xf>
    <xf numFmtId="164" fontId="26" fillId="2" borderId="58" xfId="0" applyNumberFormat="1" applyFont="1" applyFill="1" applyBorder="1" applyAlignment="1">
      <alignment horizontal="center" vertical="center"/>
    </xf>
    <xf numFmtId="164" fontId="26" fillId="2" borderId="49" xfId="0" applyNumberFormat="1" applyFont="1" applyFill="1" applyBorder="1" applyAlignment="1">
      <alignment horizontal="center" vertical="center"/>
    </xf>
    <xf numFmtId="164" fontId="26" fillId="2" borderId="4" xfId="0" applyNumberFormat="1" applyFont="1" applyFill="1" applyBorder="1" applyAlignment="1">
      <alignment horizontal="center" vertical="center"/>
    </xf>
    <xf numFmtId="164" fontId="26" fillId="2" borderId="5" xfId="0" applyNumberFormat="1" applyFont="1" applyFill="1" applyBorder="1" applyAlignment="1">
      <alignment horizontal="center" vertical="center"/>
    </xf>
    <xf numFmtId="164" fontId="26" fillId="2" borderId="44" xfId="0" applyNumberFormat="1" applyFont="1" applyFill="1" applyBorder="1" applyAlignment="1">
      <alignment horizontal="center" vertical="center"/>
    </xf>
    <xf numFmtId="164" fontId="26" fillId="2" borderId="56" xfId="0" applyNumberFormat="1" applyFont="1" applyFill="1" applyBorder="1" applyAlignment="1">
      <alignment horizontal="center" vertical="center"/>
    </xf>
    <xf numFmtId="3" fontId="27" fillId="2" borderId="35" xfId="0" applyNumberFormat="1" applyFont="1" applyFill="1" applyBorder="1" applyAlignment="1">
      <alignment horizontal="center" vertical="center"/>
    </xf>
    <xf numFmtId="3" fontId="27" fillId="2" borderId="21" xfId="0" applyNumberFormat="1" applyFont="1" applyFill="1" applyBorder="1" applyAlignment="1">
      <alignment horizontal="center" vertical="center"/>
    </xf>
    <xf numFmtId="3" fontId="27" fillId="2" borderId="28" xfId="0" applyNumberFormat="1" applyFont="1" applyFill="1" applyBorder="1" applyAlignment="1">
      <alignment horizontal="center" vertical="center"/>
    </xf>
    <xf numFmtId="3" fontId="27" fillId="2" borderId="60" xfId="0" applyNumberFormat="1" applyFont="1" applyFill="1" applyBorder="1" applyAlignment="1">
      <alignment horizontal="center" vertical="center"/>
    </xf>
    <xf numFmtId="3" fontId="27" fillId="2" borderId="38" xfId="0" applyNumberFormat="1" applyFont="1" applyFill="1" applyBorder="1" applyAlignment="1">
      <alignment horizontal="center" vertical="center"/>
    </xf>
    <xf numFmtId="0" fontId="31" fillId="2" borderId="61" xfId="0" applyFont="1" applyFill="1" applyBorder="1" applyAlignment="1">
      <alignment vertical="center" wrapText="1"/>
    </xf>
    <xf numFmtId="0" fontId="31" fillId="2" borderId="61" xfId="0" applyFont="1" applyFill="1" applyBorder="1" applyAlignment="1">
      <alignment vertical="center"/>
    </xf>
    <xf numFmtId="0" fontId="3" fillId="2" borderId="52" xfId="0" applyFont="1" applyFill="1" applyBorder="1" applyAlignment="1">
      <alignment vertical="center" wrapText="1"/>
    </xf>
    <xf numFmtId="0" fontId="3" fillId="2" borderId="43" xfId="0" applyFont="1" applyFill="1" applyBorder="1" applyAlignment="1">
      <alignment vertical="center" wrapText="1"/>
    </xf>
    <xf numFmtId="0" fontId="3" fillId="2" borderId="49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 wrapText="1"/>
    </xf>
    <xf numFmtId="0" fontId="13" fillId="2" borderId="21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3" fillId="0" borderId="53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3" fillId="0" borderId="53" xfId="0" applyFont="1" applyBorder="1" applyAlignment="1"/>
    <xf numFmtId="0" fontId="3" fillId="0" borderId="42" xfId="0" applyFont="1" applyBorder="1" applyAlignment="1"/>
    <xf numFmtId="0" fontId="3" fillId="0" borderId="24" xfId="0" applyFont="1" applyBorder="1" applyAlignment="1"/>
    <xf numFmtId="0" fontId="15" fillId="0" borderId="52" xfId="0" applyFont="1" applyBorder="1" applyAlignment="1"/>
    <xf numFmtId="0" fontId="15" fillId="0" borderId="43" xfId="0" applyFont="1" applyBorder="1" applyAlignment="1"/>
    <xf numFmtId="0" fontId="15" fillId="0" borderId="25" xfId="0" applyFont="1" applyBorder="1" applyAlignment="1"/>
    <xf numFmtId="2" fontId="15" fillId="0" borderId="46" xfId="0" applyNumberFormat="1" applyFont="1" applyBorder="1" applyAlignment="1">
      <alignment vertical="center" wrapText="1"/>
    </xf>
    <xf numFmtId="2" fontId="15" fillId="0" borderId="44" xfId="0" applyNumberFormat="1" applyFont="1" applyBorder="1" applyAlignment="1">
      <alignment vertical="center" wrapText="1"/>
    </xf>
    <xf numFmtId="2" fontId="15" fillId="0" borderId="6" xfId="0" applyNumberFormat="1" applyFont="1" applyBorder="1" applyAlignment="1">
      <alignment vertical="center" wrapText="1"/>
    </xf>
    <xf numFmtId="49" fontId="15" fillId="0" borderId="37" xfId="0" applyNumberFormat="1" applyFont="1" applyBorder="1" applyAlignment="1">
      <alignment wrapText="1"/>
    </xf>
    <xf numFmtId="49" fontId="15" fillId="0" borderId="60" xfId="0" applyNumberFormat="1" applyFont="1" applyBorder="1" applyAlignment="1">
      <alignment wrapText="1"/>
    </xf>
    <xf numFmtId="49" fontId="15" fillId="0" borderId="29" xfId="0" applyNumberFormat="1" applyFont="1" applyBorder="1" applyAlignment="1">
      <alignment wrapText="1"/>
    </xf>
    <xf numFmtId="0" fontId="0" fillId="0" borderId="4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3" fillId="0" borderId="32" xfId="0" applyFont="1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center" vertical="center"/>
    </xf>
    <xf numFmtId="3" fontId="26" fillId="2" borderId="9" xfId="0" applyNumberFormat="1" applyFont="1" applyFill="1" applyBorder="1" applyAlignment="1">
      <alignment horizontal="center" vertical="center"/>
    </xf>
    <xf numFmtId="3" fontId="26" fillId="2" borderId="25" xfId="0" applyNumberFormat="1" applyFont="1" applyFill="1" applyBorder="1" applyAlignment="1">
      <alignment horizontal="center" vertical="center"/>
    </xf>
    <xf numFmtId="3" fontId="3" fillId="0" borderId="46" xfId="0" applyNumberFormat="1" applyFont="1" applyBorder="1" applyAlignment="1">
      <alignment horizontal="center" vertical="center"/>
    </xf>
    <xf numFmtId="3" fontId="26" fillId="2" borderId="5" xfId="0" applyNumberFormat="1" applyFont="1" applyFill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3" fillId="0" borderId="16" xfId="0" applyNumberFormat="1" applyFont="1" applyBorder="1" applyAlignment="1">
      <alignment horizontal="center" vertical="center"/>
    </xf>
    <xf numFmtId="3" fontId="3" fillId="0" borderId="53" xfId="0" applyNumberFormat="1" applyFont="1" applyBorder="1" applyAlignment="1">
      <alignment horizontal="center" vertical="center"/>
    </xf>
    <xf numFmtId="3" fontId="29" fillId="2" borderId="23" xfId="0" applyNumberFormat="1" applyFont="1" applyFill="1" applyBorder="1" applyAlignment="1">
      <alignment horizontal="center" vertical="center"/>
    </xf>
    <xf numFmtId="3" fontId="29" fillId="2" borderId="24" xfId="0" applyNumberFormat="1" applyFont="1" applyFill="1" applyBorder="1" applyAlignment="1">
      <alignment horizontal="center" vertical="center"/>
    </xf>
    <xf numFmtId="166" fontId="29" fillId="2" borderId="23" xfId="0" applyNumberFormat="1" applyFont="1" applyFill="1" applyBorder="1" applyAlignment="1">
      <alignment horizontal="center" vertical="center"/>
    </xf>
    <xf numFmtId="166" fontId="29" fillId="2" borderId="24" xfId="0" applyNumberFormat="1" applyFont="1" applyFill="1" applyBorder="1" applyAlignment="1">
      <alignment horizontal="center" vertical="center"/>
    </xf>
    <xf numFmtId="164" fontId="29" fillId="2" borderId="23" xfId="0" applyNumberFormat="1" applyFont="1" applyFill="1" applyBorder="1" applyAlignment="1">
      <alignment horizontal="center" vertical="center"/>
    </xf>
    <xf numFmtId="164" fontId="29" fillId="2" borderId="24" xfId="0" applyNumberFormat="1" applyFont="1" applyFill="1" applyBorder="1" applyAlignment="1">
      <alignment horizontal="center" vertical="center"/>
    </xf>
    <xf numFmtId="3" fontId="3" fillId="0" borderId="57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166" fontId="26" fillId="2" borderId="9" xfId="0" applyNumberFormat="1" applyFont="1" applyFill="1" applyBorder="1" applyAlignment="1">
      <alignment horizontal="center" vertical="center"/>
    </xf>
    <xf numFmtId="166" fontId="26" fillId="2" borderId="25" xfId="0" applyNumberFormat="1" applyFont="1" applyFill="1" applyBorder="1" applyAlignment="1">
      <alignment horizontal="center" vertical="center"/>
    </xf>
    <xf numFmtId="3" fontId="3" fillId="0" borderId="58" xfId="0" applyNumberFormat="1" applyFont="1" applyBorder="1" applyAlignment="1">
      <alignment horizontal="center" vertical="center"/>
    </xf>
    <xf numFmtId="3" fontId="3" fillId="0" borderId="49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26" fillId="2" borderId="4" xfId="0" applyNumberFormat="1" applyFont="1" applyFill="1" applyBorder="1" applyAlignment="1">
      <alignment horizontal="center" vertical="center"/>
    </xf>
    <xf numFmtId="166" fontId="26" fillId="2" borderId="4" xfId="0" applyNumberFormat="1" applyFont="1" applyFill="1" applyBorder="1" applyAlignment="1">
      <alignment horizontal="center" vertical="center"/>
    </xf>
    <xf numFmtId="164" fontId="26" fillId="2" borderId="6" xfId="0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56" xfId="0" applyNumberFormat="1" applyFont="1" applyBorder="1" applyAlignment="1">
      <alignment horizontal="center" vertical="center"/>
    </xf>
    <xf numFmtId="3" fontId="3" fillId="0" borderId="52" xfId="0" applyNumberFormat="1" applyFont="1" applyBorder="1" applyAlignment="1">
      <alignment horizontal="center" vertical="center"/>
    </xf>
    <xf numFmtId="166" fontId="26" fillId="2" borderId="5" xfId="0" applyNumberFormat="1" applyFont="1" applyFill="1" applyBorder="1" applyAlignment="1">
      <alignment horizontal="center" vertical="center"/>
    </xf>
    <xf numFmtId="164" fontId="30" fillId="0" borderId="6" xfId="0" applyNumberFormat="1" applyFont="1" applyBorder="1" applyAlignment="1">
      <alignment horizontal="center" vertical="center"/>
    </xf>
    <xf numFmtId="0" fontId="4" fillId="0" borderId="34" xfId="0" applyFont="1" applyBorder="1" applyAlignment="1"/>
    <xf numFmtId="0" fontId="4" fillId="0" borderId="1" xfId="0" applyFont="1" applyBorder="1" applyAlignment="1"/>
    <xf numFmtId="0" fontId="4" fillId="0" borderId="35" xfId="0" applyFont="1" applyBorder="1" applyAlignment="1"/>
    <xf numFmtId="0" fontId="4" fillId="0" borderId="21" xfId="0" applyFont="1" applyBorder="1" applyAlignment="1"/>
    <xf numFmtId="167" fontId="4" fillId="0" borderId="32" xfId="0" applyNumberFormat="1" applyFont="1" applyBorder="1" applyAlignment="1"/>
    <xf numFmtId="167" fontId="4" fillId="0" borderId="30" xfId="0" applyNumberFormat="1" applyFont="1" applyBorder="1" applyAlignment="1"/>
    <xf numFmtId="164" fontId="4" fillId="0" borderId="30" xfId="0" applyNumberFormat="1" applyFont="1" applyBorder="1" applyAlignment="1"/>
    <xf numFmtId="164" fontId="4" fillId="0" borderId="13" xfId="0" applyNumberFormat="1" applyFont="1" applyBorder="1" applyAlignment="1"/>
    <xf numFmtId="164" fontId="4" fillId="0" borderId="15" xfId="0" applyNumberFormat="1" applyFont="1" applyBorder="1" applyAlignment="1"/>
    <xf numFmtId="164" fontId="4" fillId="0" borderId="16" xfId="0" applyNumberFormat="1" applyFont="1" applyBorder="1" applyAlignment="1"/>
    <xf numFmtId="164" fontId="4" fillId="0" borderId="35" xfId="0" applyNumberFormat="1" applyFont="1" applyBorder="1" applyAlignment="1"/>
    <xf numFmtId="164" fontId="4" fillId="0" borderId="21" xfId="0" applyNumberFormat="1" applyFont="1" applyBorder="1" applyAlignment="1"/>
    <xf numFmtId="164" fontId="4" fillId="0" borderId="28" xfId="0" applyNumberFormat="1" applyFont="1" applyBorder="1" applyAlignment="1"/>
    <xf numFmtId="164" fontId="4" fillId="0" borderId="60" xfId="0" applyNumberFormat="1" applyFont="1" applyBorder="1" applyAlignment="1"/>
    <xf numFmtId="164" fontId="4" fillId="0" borderId="38" xfId="0" applyNumberFormat="1" applyFont="1" applyBorder="1" applyAlignment="1"/>
    <xf numFmtId="3" fontId="26" fillId="0" borderId="21" xfId="0" applyNumberFormat="1" applyFont="1" applyBorder="1" applyAlignment="1">
      <alignment horizontal="center" vertical="center"/>
    </xf>
    <xf numFmtId="166" fontId="26" fillId="2" borderId="28" xfId="0" applyNumberFormat="1" applyFont="1" applyFill="1" applyBorder="1" applyAlignment="1">
      <alignment horizontal="center" vertical="center"/>
    </xf>
    <xf numFmtId="164" fontId="26" fillId="0" borderId="28" xfId="0" applyNumberFormat="1" applyFont="1" applyBorder="1" applyAlignment="1">
      <alignment horizontal="center" vertical="center"/>
    </xf>
    <xf numFmtId="164" fontId="26" fillId="0" borderId="29" xfId="0" applyNumberFormat="1" applyFon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3" fontId="3" fillId="0" borderId="38" xfId="0" applyNumberFormat="1" applyFont="1" applyBorder="1" applyAlignment="1">
      <alignment horizontal="center" vertical="center"/>
    </xf>
    <xf numFmtId="0" fontId="13" fillId="0" borderId="32" xfId="0" applyFont="1" applyBorder="1" applyAlignment="1"/>
    <xf numFmtId="0" fontId="13" fillId="0" borderId="30" xfId="0" applyFont="1" applyBorder="1" applyAlignment="1"/>
    <xf numFmtId="0" fontId="13" fillId="0" borderId="12" xfId="0" applyFont="1" applyBorder="1" applyAlignment="1"/>
    <xf numFmtId="0" fontId="13" fillId="0" borderId="67" xfId="0" applyFont="1" applyBorder="1" applyAlignment="1"/>
    <xf numFmtId="0" fontId="13" fillId="0" borderId="70" xfId="0" applyFont="1" applyBorder="1" applyAlignment="1"/>
    <xf numFmtId="0" fontId="13" fillId="0" borderId="68" xfId="0" applyFont="1" applyBorder="1" applyAlignment="1"/>
    <xf numFmtId="167" fontId="3" fillId="0" borderId="37" xfId="0" applyNumberFormat="1" applyFont="1" applyBorder="1" applyAlignment="1">
      <alignment horizontal="center" vertical="center"/>
    </xf>
    <xf numFmtId="167" fontId="3" fillId="0" borderId="29" xfId="0" applyNumberFormat="1" applyFont="1" applyBorder="1" applyAlignment="1">
      <alignment horizontal="center" vertical="center"/>
    </xf>
    <xf numFmtId="0" fontId="18" fillId="0" borderId="23" xfId="0" applyFont="1" applyBorder="1" applyAlignment="1">
      <alignment vertical="center" wrapText="1"/>
    </xf>
    <xf numFmtId="0" fontId="18" fillId="0" borderId="42" xfId="0" applyFont="1" applyBorder="1" applyAlignment="1">
      <alignment vertical="center" wrapText="1"/>
    </xf>
    <xf numFmtId="3" fontId="13" fillId="0" borderId="5" xfId="0" applyNumberFormat="1" applyFont="1" applyBorder="1" applyAlignment="1">
      <alignment horizontal="center" vertical="center"/>
    </xf>
    <xf numFmtId="3" fontId="13" fillId="0" borderId="44" xfId="0" applyNumberFormat="1" applyFont="1" applyBorder="1" applyAlignment="1">
      <alignment horizontal="center" vertical="center"/>
    </xf>
    <xf numFmtId="3" fontId="13" fillId="0" borderId="6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3" fontId="12" fillId="0" borderId="4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8" fillId="0" borderId="9" xfId="0" applyFont="1" applyBorder="1" applyAlignment="1">
      <alignment vertical="center" wrapText="1"/>
    </xf>
    <xf numFmtId="0" fontId="18" fillId="0" borderId="43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3" fillId="0" borderId="6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0" fillId="0" borderId="42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8" fillId="0" borderId="43" xfId="0" applyNumberFormat="1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64" fontId="18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164" fontId="0" fillId="0" borderId="6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</cellXfs>
  <cellStyles count="3">
    <cellStyle name="Normal_PACK98R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86;&#1103;&#1089;&#1085;&#1080;&#1090;&#1077;&#1083;&#1100;&#1085;&#1072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_3"/>
      <sheetName val="стр.4_6"/>
      <sheetName val="стр.7_9"/>
      <sheetName val="стр.10_12"/>
      <sheetName val="стр.13"/>
      <sheetName val="стр.14"/>
    </sheetNames>
    <sheetDataSet>
      <sheetData sheetId="0"/>
      <sheetData sheetId="1"/>
      <sheetData sheetId="2">
        <row r="57">
          <cell r="B57" t="str">
            <v>Запасные части</v>
          </cell>
        </row>
        <row r="59">
          <cell r="B59" t="str">
            <v>Строительные материалы</v>
          </cell>
        </row>
        <row r="61">
          <cell r="B61" t="str">
            <v xml:space="preserve">Специальная оснастка и спец. одежда </v>
          </cell>
        </row>
        <row r="63">
          <cell r="B63" t="str">
            <v>Прочие материалы</v>
          </cell>
        </row>
        <row r="65">
          <cell r="B65" t="str">
            <v>Готовая продукция и товары для перепродажи</v>
          </cell>
        </row>
        <row r="67">
          <cell r="B67" t="str">
            <v>Расходы будущих периодов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>
      <selection activeCell="J17" sqref="J17"/>
    </sheetView>
  </sheetViews>
  <sheetFormatPr defaultRowHeight="15" x14ac:dyDescent="0.25"/>
  <cols>
    <col min="1" max="1" width="17" customWidth="1"/>
    <col min="2" max="2" width="6.85546875" customWidth="1"/>
    <col min="3" max="3" width="8.5703125" customWidth="1"/>
    <col min="4" max="4" width="8.85546875" customWidth="1"/>
    <col min="5" max="5" width="9.28515625" customWidth="1"/>
    <col min="6" max="6" width="8.5703125" customWidth="1"/>
    <col min="7" max="8" width="9.42578125" customWidth="1"/>
    <col min="9" max="9" width="7.85546875" customWidth="1"/>
    <col min="10" max="10" width="11.5703125" customWidth="1"/>
    <col min="11" max="11" width="8" customWidth="1"/>
    <col min="12" max="12" width="6.7109375" customWidth="1"/>
    <col min="13" max="13" width="8.42578125" customWidth="1"/>
    <col min="14" max="14" width="9.7109375" customWidth="1"/>
  </cols>
  <sheetData>
    <row r="1" spans="1:22" ht="18.75" x14ac:dyDescent="0.3">
      <c r="A1" s="8" t="s">
        <v>207</v>
      </c>
      <c r="B1" s="8"/>
      <c r="C1" s="8"/>
      <c r="D1" s="8"/>
      <c r="E1" s="8"/>
      <c r="F1" s="8"/>
      <c r="G1" s="8"/>
      <c r="H1" s="8"/>
      <c r="I1" s="8"/>
      <c r="J1" s="8"/>
      <c r="K1" s="3"/>
      <c r="L1" s="3"/>
      <c r="M1" s="3"/>
      <c r="N1" s="3"/>
    </row>
    <row r="2" spans="1:22" ht="17.25" customHeight="1" x14ac:dyDescent="0.3">
      <c r="A2" s="8"/>
      <c r="B2" s="8"/>
      <c r="C2" s="8"/>
      <c r="D2" s="8"/>
      <c r="E2" s="8"/>
      <c r="F2" s="8" t="s">
        <v>184</v>
      </c>
      <c r="G2" s="8"/>
      <c r="H2" s="8"/>
      <c r="I2" s="8"/>
      <c r="J2" s="8"/>
      <c r="K2" s="3"/>
      <c r="L2" s="3"/>
      <c r="M2" s="3"/>
      <c r="N2" s="3"/>
    </row>
    <row r="3" spans="1:22" ht="18.75" x14ac:dyDescent="0.3">
      <c r="A3" s="334" t="s">
        <v>216</v>
      </c>
      <c r="B3" s="5"/>
      <c r="C3" s="5"/>
      <c r="D3" s="5"/>
      <c r="E3" s="5"/>
      <c r="F3" s="5"/>
      <c r="G3" s="5"/>
      <c r="H3" s="5"/>
      <c r="I3" s="5"/>
      <c r="J3" s="5"/>
      <c r="K3" s="4"/>
      <c r="L3" s="4"/>
      <c r="M3" s="4"/>
      <c r="N3" s="12"/>
      <c r="O3" s="3"/>
    </row>
    <row r="4" spans="1:22" ht="18.75" x14ac:dyDescent="0.3">
      <c r="A4" s="21"/>
      <c r="B4" s="21"/>
      <c r="C4" s="21"/>
      <c r="D4" s="21"/>
      <c r="E4" s="21"/>
      <c r="F4" s="21"/>
      <c r="G4" s="21"/>
      <c r="H4" s="21"/>
      <c r="I4" s="21"/>
      <c r="J4" s="286"/>
      <c r="K4" s="12"/>
      <c r="L4" s="12"/>
      <c r="M4" s="12"/>
      <c r="N4" s="12"/>
      <c r="O4" s="3"/>
    </row>
    <row r="5" spans="1:22" ht="15.75" thickBot="1" x14ac:dyDescent="0.3">
      <c r="A5" s="21"/>
      <c r="B5" s="21" t="s">
        <v>20</v>
      </c>
      <c r="C5" s="2"/>
      <c r="D5" s="2"/>
      <c r="E5" s="2"/>
      <c r="F5" s="2"/>
      <c r="G5" s="2"/>
      <c r="H5" s="2"/>
      <c r="I5" s="21"/>
      <c r="J5" s="21"/>
      <c r="K5" s="316"/>
      <c r="L5" s="316"/>
      <c r="M5" s="316"/>
      <c r="N5" s="316"/>
    </row>
    <row r="6" spans="1:22" ht="38.25" customHeight="1" x14ac:dyDescent="0.25">
      <c r="A6" s="360" t="s">
        <v>0</v>
      </c>
      <c r="B6" s="362" t="s">
        <v>1</v>
      </c>
      <c r="C6" s="363" t="s">
        <v>2</v>
      </c>
      <c r="D6" s="355" t="s">
        <v>3</v>
      </c>
      <c r="E6" s="365"/>
      <c r="F6" s="357" t="s">
        <v>17</v>
      </c>
      <c r="G6" s="358"/>
      <c r="H6" s="358"/>
      <c r="I6" s="358"/>
      <c r="J6" s="358"/>
      <c r="K6" s="358"/>
      <c r="L6" s="359"/>
      <c r="M6" s="355" t="s">
        <v>11</v>
      </c>
      <c r="N6" s="356"/>
      <c r="O6" s="1"/>
    </row>
    <row r="7" spans="1:22" ht="20.25" customHeight="1" x14ac:dyDescent="0.25">
      <c r="A7" s="361"/>
      <c r="B7" s="352"/>
      <c r="C7" s="364"/>
      <c r="D7" s="351" t="s">
        <v>5</v>
      </c>
      <c r="E7" s="351" t="s">
        <v>4</v>
      </c>
      <c r="F7" s="351" t="s">
        <v>6</v>
      </c>
      <c r="G7" s="345" t="s">
        <v>7</v>
      </c>
      <c r="H7" s="338"/>
      <c r="I7" s="351" t="s">
        <v>8</v>
      </c>
      <c r="J7" s="351" t="s">
        <v>9</v>
      </c>
      <c r="K7" s="345" t="s">
        <v>10</v>
      </c>
      <c r="L7" s="338"/>
      <c r="M7" s="351" t="s">
        <v>5</v>
      </c>
      <c r="N7" s="353" t="s">
        <v>4</v>
      </c>
      <c r="O7" s="1"/>
    </row>
    <row r="8" spans="1:22" ht="89.25" customHeight="1" thickBot="1" x14ac:dyDescent="0.3">
      <c r="A8" s="361"/>
      <c r="B8" s="352"/>
      <c r="C8" s="364"/>
      <c r="D8" s="352"/>
      <c r="E8" s="364"/>
      <c r="F8" s="352"/>
      <c r="G8" s="287" t="s">
        <v>5</v>
      </c>
      <c r="H8" s="287" t="s">
        <v>4</v>
      </c>
      <c r="I8" s="352"/>
      <c r="J8" s="364"/>
      <c r="K8" s="287" t="s">
        <v>12</v>
      </c>
      <c r="L8" s="287" t="s">
        <v>208</v>
      </c>
      <c r="M8" s="352"/>
      <c r="N8" s="354"/>
      <c r="O8" s="1"/>
    </row>
    <row r="9" spans="1:22" ht="22.5" customHeight="1" x14ac:dyDescent="0.25">
      <c r="A9" s="343" t="s">
        <v>13</v>
      </c>
      <c r="B9" s="74">
        <v>5100</v>
      </c>
      <c r="C9" s="288" t="s">
        <v>189</v>
      </c>
      <c r="D9" s="289">
        <v>259</v>
      </c>
      <c r="E9" s="220">
        <v>-259</v>
      </c>
      <c r="F9" s="290">
        <v>495</v>
      </c>
      <c r="G9" s="233">
        <v>0</v>
      </c>
      <c r="H9" s="233">
        <v>0</v>
      </c>
      <c r="I9" s="233">
        <v>0</v>
      </c>
      <c r="J9" s="233">
        <v>0</v>
      </c>
      <c r="K9" s="233">
        <v>0</v>
      </c>
      <c r="L9" s="233">
        <v>0</v>
      </c>
      <c r="M9" s="220">
        <f>D9+F9+G9+J9+K9</f>
        <v>754</v>
      </c>
      <c r="N9" s="291">
        <f>E9+H9+I9+L9</f>
        <v>-259</v>
      </c>
      <c r="O9" s="160"/>
      <c r="P9" s="160"/>
      <c r="Q9" s="160"/>
      <c r="R9" s="160"/>
      <c r="S9" s="160"/>
      <c r="T9" s="160"/>
      <c r="U9" s="160"/>
      <c r="V9" s="160"/>
    </row>
    <row r="10" spans="1:22" ht="15.75" customHeight="1" thickBot="1" x14ac:dyDescent="0.3">
      <c r="A10" s="344"/>
      <c r="B10" s="19">
        <v>5110</v>
      </c>
      <c r="C10" s="292" t="s">
        <v>174</v>
      </c>
      <c r="D10" s="293">
        <v>259</v>
      </c>
      <c r="E10" s="134">
        <v>-259</v>
      </c>
      <c r="F10" s="285">
        <v>0</v>
      </c>
      <c r="G10" s="285">
        <v>0</v>
      </c>
      <c r="H10" s="285">
        <v>0</v>
      </c>
      <c r="I10" s="285">
        <v>0</v>
      </c>
      <c r="J10" s="285">
        <v>0</v>
      </c>
      <c r="K10" s="285">
        <v>0</v>
      </c>
      <c r="L10" s="285">
        <v>0</v>
      </c>
      <c r="M10" s="294">
        <f t="shared" ref="M10:M12" si="0">D10+F10+G10+J10+K10</f>
        <v>259</v>
      </c>
      <c r="N10" s="295">
        <f t="shared" ref="N10:N12" si="1">E10+H10+I10+L10</f>
        <v>-259</v>
      </c>
      <c r="O10" s="160"/>
      <c r="P10" s="160"/>
      <c r="Q10" s="160"/>
      <c r="R10" s="160"/>
      <c r="S10" s="160"/>
      <c r="T10" s="160"/>
      <c r="U10" s="160"/>
      <c r="V10" s="160"/>
    </row>
    <row r="11" spans="1:22" ht="19.5" customHeight="1" x14ac:dyDescent="0.25">
      <c r="A11" s="296" t="s">
        <v>14</v>
      </c>
      <c r="B11" s="297">
        <v>5101</v>
      </c>
      <c r="C11" s="288" t="s">
        <v>189</v>
      </c>
      <c r="D11" s="289">
        <v>259</v>
      </c>
      <c r="E11" s="220">
        <v>-259</v>
      </c>
      <c r="F11" s="233">
        <v>0</v>
      </c>
      <c r="G11" s="233">
        <v>0</v>
      </c>
      <c r="H11" s="233">
        <v>0</v>
      </c>
      <c r="I11" s="233">
        <v>0</v>
      </c>
      <c r="J11" s="233">
        <v>0</v>
      </c>
      <c r="K11" s="233">
        <v>0</v>
      </c>
      <c r="L11" s="233">
        <v>0</v>
      </c>
      <c r="M11" s="290">
        <f t="shared" si="0"/>
        <v>259</v>
      </c>
      <c r="N11" s="291">
        <f t="shared" si="1"/>
        <v>-259</v>
      </c>
      <c r="O11" s="160"/>
      <c r="P11" s="160"/>
      <c r="Q11" s="160"/>
      <c r="R11" s="160"/>
      <c r="S11" s="160"/>
      <c r="T11" s="160"/>
      <c r="U11" s="160"/>
      <c r="V11" s="160"/>
    </row>
    <row r="12" spans="1:22" ht="24.75" customHeight="1" thickBot="1" x14ac:dyDescent="0.3">
      <c r="A12" s="298" t="s">
        <v>15</v>
      </c>
      <c r="B12" s="299">
        <v>5111</v>
      </c>
      <c r="C12" s="292" t="s">
        <v>174</v>
      </c>
      <c r="D12" s="293">
        <v>259</v>
      </c>
      <c r="E12" s="134">
        <v>-259</v>
      </c>
      <c r="F12" s="285">
        <v>0</v>
      </c>
      <c r="G12" s="285">
        <v>0</v>
      </c>
      <c r="H12" s="285">
        <v>0</v>
      </c>
      <c r="I12" s="285">
        <v>0</v>
      </c>
      <c r="J12" s="285">
        <v>0</v>
      </c>
      <c r="K12" s="285">
        <v>0</v>
      </c>
      <c r="L12" s="285">
        <v>0</v>
      </c>
      <c r="M12" s="294">
        <f t="shared" si="0"/>
        <v>259</v>
      </c>
      <c r="N12" s="295">
        <f t="shared" si="1"/>
        <v>-259</v>
      </c>
      <c r="O12" s="160"/>
      <c r="P12" s="160"/>
      <c r="Q12" s="160"/>
      <c r="R12" s="160"/>
      <c r="S12" s="160"/>
      <c r="T12" s="160"/>
      <c r="U12" s="160"/>
      <c r="V12" s="160"/>
    </row>
    <row r="13" spans="1:22" ht="24" customHeight="1" x14ac:dyDescent="0.25">
      <c r="A13" s="317"/>
      <c r="B13" s="318"/>
      <c r="C13" s="319"/>
      <c r="D13" s="320"/>
      <c r="E13" s="321"/>
      <c r="F13" s="322"/>
      <c r="G13" s="322"/>
      <c r="H13" s="322"/>
      <c r="I13" s="322"/>
      <c r="J13" s="322"/>
      <c r="K13" s="322"/>
      <c r="L13" s="322"/>
      <c r="M13" s="323"/>
      <c r="N13" s="321"/>
      <c r="O13" s="160"/>
      <c r="P13" s="160"/>
      <c r="Q13" s="160"/>
      <c r="R13" s="160"/>
      <c r="S13" s="160"/>
      <c r="T13" s="160"/>
      <c r="U13" s="160"/>
      <c r="V13" s="160"/>
    </row>
    <row r="14" spans="1:22" x14ac:dyDescent="0.25">
      <c r="A14" s="316"/>
      <c r="B14" s="2" t="s">
        <v>21</v>
      </c>
      <c r="C14" s="2"/>
      <c r="D14" s="2"/>
      <c r="E14" s="2"/>
      <c r="F14" s="2"/>
      <c r="G14" s="2"/>
      <c r="H14" s="2"/>
      <c r="I14" s="2"/>
      <c r="J14" s="2"/>
      <c r="K14" s="21"/>
      <c r="L14" s="21"/>
      <c r="M14" s="316"/>
      <c r="N14" s="316"/>
    </row>
    <row r="15" spans="1:22" ht="30.75" customHeight="1" thickBot="1" x14ac:dyDescent="0.3">
      <c r="A15" s="337" t="s">
        <v>16</v>
      </c>
      <c r="B15" s="338"/>
      <c r="C15" s="20" t="s">
        <v>1</v>
      </c>
      <c r="D15" s="346" t="s">
        <v>209</v>
      </c>
      <c r="E15" s="347"/>
      <c r="F15" s="346" t="s">
        <v>210</v>
      </c>
      <c r="G15" s="347"/>
      <c r="H15" s="346" t="s">
        <v>211</v>
      </c>
      <c r="I15" s="347"/>
      <c r="J15" s="21"/>
      <c r="K15" s="316"/>
      <c r="L15" s="316"/>
      <c r="M15" s="316"/>
      <c r="N15" s="316"/>
    </row>
    <row r="16" spans="1:22" ht="26.25" customHeight="1" x14ac:dyDescent="0.25">
      <c r="A16" s="339" t="s">
        <v>39</v>
      </c>
      <c r="B16" s="340"/>
      <c r="C16" s="300">
        <v>5120</v>
      </c>
      <c r="D16" s="350">
        <f>D17+D19</f>
        <v>754</v>
      </c>
      <c r="E16" s="348"/>
      <c r="F16" s="348">
        <v>259</v>
      </c>
      <c r="G16" s="348"/>
      <c r="H16" s="348">
        <v>259</v>
      </c>
      <c r="I16" s="349"/>
      <c r="J16" s="316"/>
      <c r="K16" s="316"/>
      <c r="L16" s="316"/>
      <c r="M16" s="316"/>
      <c r="N16" s="316"/>
    </row>
    <row r="17" spans="1:15" ht="15" customHeight="1" x14ac:dyDescent="0.25">
      <c r="A17" s="341" t="s">
        <v>40</v>
      </c>
      <c r="B17" s="342"/>
      <c r="C17" s="345">
        <v>5121</v>
      </c>
      <c r="D17" s="390">
        <v>259</v>
      </c>
      <c r="E17" s="380"/>
      <c r="F17" s="380">
        <v>259</v>
      </c>
      <c r="G17" s="380"/>
      <c r="H17" s="380">
        <v>259</v>
      </c>
      <c r="I17" s="391"/>
      <c r="J17" s="316"/>
      <c r="K17" s="316"/>
      <c r="L17" s="316"/>
      <c r="M17" s="316"/>
      <c r="N17" s="316"/>
    </row>
    <row r="18" spans="1:15" ht="24" customHeight="1" x14ac:dyDescent="0.25">
      <c r="A18" s="388" t="s">
        <v>19</v>
      </c>
      <c r="B18" s="389"/>
      <c r="C18" s="345"/>
      <c r="D18" s="390">
        <v>259</v>
      </c>
      <c r="E18" s="380"/>
      <c r="F18" s="380">
        <v>259</v>
      </c>
      <c r="G18" s="380"/>
      <c r="H18" s="380">
        <v>259</v>
      </c>
      <c r="I18" s="391"/>
      <c r="J18" s="316"/>
      <c r="K18" s="316"/>
      <c r="L18" s="316"/>
      <c r="M18" s="316"/>
      <c r="N18" s="316"/>
    </row>
    <row r="19" spans="1:15" ht="30.75" customHeight="1" thickBot="1" x14ac:dyDescent="0.3">
      <c r="A19" s="392" t="s">
        <v>190</v>
      </c>
      <c r="B19" s="393"/>
      <c r="C19" s="221">
        <v>5122</v>
      </c>
      <c r="D19" s="394">
        <v>495</v>
      </c>
      <c r="E19" s="381"/>
      <c r="F19" s="395">
        <v>0</v>
      </c>
      <c r="G19" s="395">
        <v>0</v>
      </c>
      <c r="H19" s="395">
        <v>0</v>
      </c>
      <c r="I19" s="396">
        <v>0</v>
      </c>
      <c r="J19" s="316"/>
      <c r="K19" s="316"/>
      <c r="L19" s="316"/>
      <c r="M19" s="316"/>
      <c r="N19" s="316"/>
    </row>
    <row r="20" spans="1:15" ht="30.75" customHeight="1" x14ac:dyDescent="0.25">
      <c r="A20" s="324"/>
      <c r="B20" s="325"/>
      <c r="C20" s="320"/>
      <c r="D20" s="326"/>
      <c r="E20" s="326"/>
      <c r="F20" s="327"/>
      <c r="G20" s="327"/>
      <c r="H20" s="327"/>
      <c r="I20" s="327"/>
      <c r="J20" s="316"/>
      <c r="K20" s="316"/>
      <c r="L20" s="316"/>
      <c r="M20" s="316"/>
      <c r="N20" s="316"/>
    </row>
    <row r="21" spans="1:15" x14ac:dyDescent="0.25">
      <c r="A21" s="316"/>
      <c r="B21" s="369" t="s">
        <v>22</v>
      </c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16"/>
      <c r="N21" s="316"/>
    </row>
    <row r="22" spans="1:15" ht="27.75" customHeight="1" thickBot="1" x14ac:dyDescent="0.3">
      <c r="A22" s="337" t="s">
        <v>16</v>
      </c>
      <c r="B22" s="338"/>
      <c r="C22" s="20" t="s">
        <v>1</v>
      </c>
      <c r="D22" s="346" t="s">
        <v>186</v>
      </c>
      <c r="E22" s="347"/>
      <c r="F22" s="346" t="s">
        <v>185</v>
      </c>
      <c r="G22" s="347"/>
      <c r="H22" s="346" t="s">
        <v>175</v>
      </c>
      <c r="I22" s="347"/>
      <c r="J22" s="316"/>
      <c r="K22" s="316"/>
      <c r="L22" s="316"/>
      <c r="M22" s="316"/>
      <c r="N22" s="316"/>
    </row>
    <row r="23" spans="1:15" ht="21.75" customHeight="1" x14ac:dyDescent="0.25">
      <c r="A23" s="366" t="s">
        <v>18</v>
      </c>
      <c r="B23" s="367"/>
      <c r="C23" s="303">
        <v>5120</v>
      </c>
      <c r="D23" s="368">
        <v>259</v>
      </c>
      <c r="E23" s="365"/>
      <c r="F23" s="355">
        <f t="shared" ref="D23:F24" si="2">F16</f>
        <v>259</v>
      </c>
      <c r="G23" s="365"/>
      <c r="H23" s="355">
        <v>259</v>
      </c>
      <c r="I23" s="356"/>
      <c r="J23" s="316"/>
      <c r="K23" s="316"/>
      <c r="L23" s="316"/>
      <c r="M23" s="316"/>
      <c r="N23" s="316"/>
    </row>
    <row r="24" spans="1:15" ht="26.25" customHeight="1" thickBot="1" x14ac:dyDescent="0.3">
      <c r="A24" s="371" t="s">
        <v>19</v>
      </c>
      <c r="B24" s="372"/>
      <c r="C24" s="304">
        <v>5121</v>
      </c>
      <c r="D24" s="373">
        <f t="shared" si="2"/>
        <v>259</v>
      </c>
      <c r="E24" s="374"/>
      <c r="F24" s="375">
        <f t="shared" si="2"/>
        <v>259</v>
      </c>
      <c r="G24" s="374"/>
      <c r="H24" s="375">
        <v>259</v>
      </c>
      <c r="I24" s="376"/>
      <c r="J24" s="316"/>
      <c r="K24" s="316"/>
      <c r="L24" s="316"/>
      <c r="M24" s="316"/>
      <c r="N24" s="316"/>
    </row>
    <row r="25" spans="1:15" ht="26.25" customHeight="1" x14ac:dyDescent="0.25">
      <c r="A25" s="301"/>
      <c r="B25" s="302"/>
      <c r="C25" s="336"/>
      <c r="D25" s="38"/>
      <c r="E25" s="38"/>
      <c r="F25" s="38"/>
      <c r="G25" s="38"/>
      <c r="H25" s="38"/>
      <c r="I25" s="38"/>
      <c r="J25" s="316"/>
      <c r="K25" s="316"/>
      <c r="L25" s="316"/>
      <c r="M25" s="316"/>
      <c r="N25" s="316"/>
    </row>
    <row r="26" spans="1:15" ht="15.75" thickBot="1" x14ac:dyDescent="0.3">
      <c r="A26" s="316"/>
      <c r="B26" s="316"/>
      <c r="C26" s="369" t="s">
        <v>27</v>
      </c>
      <c r="D26" s="370"/>
      <c r="E26" s="370"/>
      <c r="F26" s="370"/>
      <c r="G26" s="370"/>
      <c r="H26" s="370"/>
      <c r="I26" s="370"/>
      <c r="J26" s="316"/>
      <c r="K26" s="316"/>
      <c r="L26" s="316"/>
      <c r="M26" s="316"/>
      <c r="N26" s="316"/>
    </row>
    <row r="27" spans="1:15" ht="36" customHeight="1" x14ac:dyDescent="0.25">
      <c r="A27" s="360" t="s">
        <v>0</v>
      </c>
      <c r="B27" s="362" t="s">
        <v>1</v>
      </c>
      <c r="C27" s="363" t="s">
        <v>2</v>
      </c>
      <c r="D27" s="355" t="s">
        <v>3</v>
      </c>
      <c r="E27" s="365"/>
      <c r="F27" s="348" t="s">
        <v>23</v>
      </c>
      <c r="G27" s="383"/>
      <c r="H27" s="383"/>
      <c r="I27" s="383"/>
      <c r="J27" s="383"/>
      <c r="K27" s="383"/>
      <c r="L27" s="383"/>
      <c r="M27" s="355" t="s">
        <v>11</v>
      </c>
      <c r="N27" s="356"/>
    </row>
    <row r="28" spans="1:15" ht="15" customHeight="1" x14ac:dyDescent="0.25">
      <c r="A28" s="361"/>
      <c r="B28" s="352"/>
      <c r="C28" s="364"/>
      <c r="D28" s="351" t="s">
        <v>5</v>
      </c>
      <c r="E28" s="351" t="s">
        <v>24</v>
      </c>
      <c r="F28" s="380" t="s">
        <v>6</v>
      </c>
      <c r="G28" s="380"/>
      <c r="H28" s="380" t="s">
        <v>7</v>
      </c>
      <c r="I28" s="380"/>
      <c r="J28" s="380"/>
      <c r="K28" s="384" t="s">
        <v>26</v>
      </c>
      <c r="L28" s="385"/>
      <c r="M28" s="351" t="s">
        <v>5</v>
      </c>
      <c r="N28" s="353" t="s">
        <v>24</v>
      </c>
    </row>
    <row r="29" spans="1:15" ht="64.5" customHeight="1" thickBot="1" x14ac:dyDescent="0.3">
      <c r="A29" s="401"/>
      <c r="B29" s="378"/>
      <c r="C29" s="402"/>
      <c r="D29" s="378"/>
      <c r="E29" s="378"/>
      <c r="F29" s="381"/>
      <c r="G29" s="381"/>
      <c r="H29" s="382" t="s">
        <v>25</v>
      </c>
      <c r="I29" s="382"/>
      <c r="J29" s="305" t="s">
        <v>24</v>
      </c>
      <c r="K29" s="386"/>
      <c r="L29" s="387"/>
      <c r="M29" s="378"/>
      <c r="N29" s="379"/>
    </row>
    <row r="30" spans="1:15" x14ac:dyDescent="0.25">
      <c r="A30" s="397" t="s">
        <v>28</v>
      </c>
      <c r="B30" s="9">
        <v>5140</v>
      </c>
      <c r="C30" s="306" t="s">
        <v>212</v>
      </c>
      <c r="D30" s="307">
        <v>0</v>
      </c>
      <c r="E30" s="308">
        <v>0</v>
      </c>
      <c r="F30" s="399">
        <v>0</v>
      </c>
      <c r="G30" s="399">
        <v>0</v>
      </c>
      <c r="H30" s="399">
        <v>0</v>
      </c>
      <c r="I30" s="399">
        <v>0</v>
      </c>
      <c r="J30" s="308">
        <v>0</v>
      </c>
      <c r="K30" s="399">
        <v>0</v>
      </c>
      <c r="L30" s="399">
        <v>0</v>
      </c>
      <c r="M30" s="308">
        <v>0</v>
      </c>
      <c r="N30" s="309">
        <v>0</v>
      </c>
    </row>
    <row r="31" spans="1:15" ht="15.75" thickBot="1" x14ac:dyDescent="0.3">
      <c r="A31" s="398"/>
      <c r="B31" s="7">
        <v>5150</v>
      </c>
      <c r="C31" s="310" t="s">
        <v>213</v>
      </c>
      <c r="D31" s="311">
        <v>0</v>
      </c>
      <c r="E31" s="312">
        <v>0</v>
      </c>
      <c r="F31" s="400">
        <v>0</v>
      </c>
      <c r="G31" s="400">
        <v>0</v>
      </c>
      <c r="H31" s="377">
        <v>0</v>
      </c>
      <c r="I31" s="377">
        <v>0</v>
      </c>
      <c r="J31" s="313">
        <v>0</v>
      </c>
      <c r="K31" s="377">
        <v>0</v>
      </c>
      <c r="L31" s="377">
        <v>0</v>
      </c>
      <c r="M31" s="313">
        <v>0</v>
      </c>
      <c r="N31" s="314">
        <v>0</v>
      </c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</sheetData>
  <mergeCells count="69">
    <mergeCell ref="A19:B19"/>
    <mergeCell ref="D19:E19"/>
    <mergeCell ref="F19:G19"/>
    <mergeCell ref="H19:I19"/>
    <mergeCell ref="A30:A31"/>
    <mergeCell ref="H30:I30"/>
    <mergeCell ref="H31:I31"/>
    <mergeCell ref="F30:G30"/>
    <mergeCell ref="F31:G31"/>
    <mergeCell ref="B21:L21"/>
    <mergeCell ref="A27:A29"/>
    <mergeCell ref="B27:B29"/>
    <mergeCell ref="C27:C29"/>
    <mergeCell ref="D27:E27"/>
    <mergeCell ref="D28:D29"/>
    <mergeCell ref="K30:L30"/>
    <mergeCell ref="A18:B18"/>
    <mergeCell ref="C17:C18"/>
    <mergeCell ref="D17:E18"/>
    <mergeCell ref="F17:G18"/>
    <mergeCell ref="H17:I18"/>
    <mergeCell ref="K31:L31"/>
    <mergeCell ref="M27:N27"/>
    <mergeCell ref="M28:M29"/>
    <mergeCell ref="N28:N29"/>
    <mergeCell ref="E28:E29"/>
    <mergeCell ref="F28:G29"/>
    <mergeCell ref="H29:I29"/>
    <mergeCell ref="F27:L27"/>
    <mergeCell ref="K28:L29"/>
    <mergeCell ref="H28:J28"/>
    <mergeCell ref="C26:I26"/>
    <mergeCell ref="A24:B24"/>
    <mergeCell ref="D24:E24"/>
    <mergeCell ref="F24:G24"/>
    <mergeCell ref="H24:I24"/>
    <mergeCell ref="A22:B22"/>
    <mergeCell ref="D22:E22"/>
    <mergeCell ref="F22:G22"/>
    <mergeCell ref="H22:I22"/>
    <mergeCell ref="A23:B23"/>
    <mergeCell ref="D23:E23"/>
    <mergeCell ref="F23:G23"/>
    <mergeCell ref="H23:I23"/>
    <mergeCell ref="M7:M8"/>
    <mergeCell ref="N7:N8"/>
    <mergeCell ref="M6:N6"/>
    <mergeCell ref="F6:L6"/>
    <mergeCell ref="A6:A8"/>
    <mergeCell ref="B6:B8"/>
    <mergeCell ref="C6:C8"/>
    <mergeCell ref="D7:D8"/>
    <mergeCell ref="E7:E8"/>
    <mergeCell ref="F7:F8"/>
    <mergeCell ref="G7:H7"/>
    <mergeCell ref="I7:I8"/>
    <mergeCell ref="J7:J8"/>
    <mergeCell ref="D6:E6"/>
    <mergeCell ref="A15:B15"/>
    <mergeCell ref="A16:B16"/>
    <mergeCell ref="A17:B17"/>
    <mergeCell ref="A9:A10"/>
    <mergeCell ref="K7:L7"/>
    <mergeCell ref="H15:I15"/>
    <mergeCell ref="H16:I16"/>
    <mergeCell ref="F15:G15"/>
    <mergeCell ref="F16:G16"/>
    <mergeCell ref="D15:E15"/>
    <mergeCell ref="D16:E16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showGridLines="0" workbookViewId="0">
      <selection activeCell="C53" sqref="C53"/>
    </sheetView>
  </sheetViews>
  <sheetFormatPr defaultRowHeight="15" x14ac:dyDescent="0.25"/>
  <cols>
    <col min="1" max="1" width="19.85546875" customWidth="1"/>
    <col min="2" max="2" width="8.5703125" customWidth="1"/>
    <col min="3" max="3" width="9.140625" customWidth="1"/>
    <col min="4" max="4" width="11" customWidth="1"/>
    <col min="5" max="5" width="10.5703125" customWidth="1"/>
    <col min="6" max="6" width="9" customWidth="1"/>
    <col min="7" max="7" width="10" customWidth="1"/>
    <col min="8" max="8" width="8.5703125" customWidth="1"/>
    <col min="9" max="9" width="13.28515625" customWidth="1"/>
    <col min="10" max="11" width="8.5703125" customWidth="1"/>
    <col min="12" max="12" width="9.28515625" customWidth="1"/>
    <col min="13" max="13" width="10.5703125" customWidth="1"/>
  </cols>
  <sheetData>
    <row r="1" spans="1:13" ht="15.75" x14ac:dyDescent="0.25">
      <c r="D1" s="4"/>
      <c r="E1" s="5" t="s">
        <v>41</v>
      </c>
      <c r="F1" s="5"/>
      <c r="G1" s="4"/>
    </row>
    <row r="2" spans="1:13" ht="11.25" customHeight="1" x14ac:dyDescent="0.25"/>
    <row r="3" spans="1:13" ht="14.25" customHeight="1" x14ac:dyDescent="0.25">
      <c r="D3" s="2" t="s">
        <v>42</v>
      </c>
      <c r="E3" s="2"/>
      <c r="F3" s="2"/>
      <c r="G3" s="2"/>
    </row>
    <row r="4" spans="1:13" ht="9" customHeight="1" thickBot="1" x14ac:dyDescent="0.3"/>
    <row r="5" spans="1:13" ht="42" customHeight="1" x14ac:dyDescent="0.25">
      <c r="A5" s="574" t="s">
        <v>0</v>
      </c>
      <c r="B5" s="562" t="s">
        <v>1</v>
      </c>
      <c r="C5" s="576" t="s">
        <v>2</v>
      </c>
      <c r="D5" s="578" t="s">
        <v>3</v>
      </c>
      <c r="E5" s="579"/>
      <c r="F5" s="580" t="s">
        <v>17</v>
      </c>
      <c r="G5" s="581"/>
      <c r="H5" s="581"/>
      <c r="I5" s="581"/>
      <c r="J5" s="581"/>
      <c r="K5" s="582"/>
      <c r="L5" s="578" t="s">
        <v>11</v>
      </c>
      <c r="M5" s="583"/>
    </row>
    <row r="6" spans="1:13" ht="15" customHeight="1" x14ac:dyDescent="0.25">
      <c r="A6" s="575"/>
      <c r="B6" s="563"/>
      <c r="C6" s="577"/>
      <c r="D6" s="566" t="s">
        <v>163</v>
      </c>
      <c r="E6" s="566" t="s">
        <v>29</v>
      </c>
      <c r="F6" s="585" t="s">
        <v>6</v>
      </c>
      <c r="G6" s="564" t="s">
        <v>7</v>
      </c>
      <c r="H6" s="565"/>
      <c r="I6" s="585" t="s">
        <v>8</v>
      </c>
      <c r="J6" s="564" t="s">
        <v>10</v>
      </c>
      <c r="K6" s="565"/>
      <c r="L6" s="566" t="s">
        <v>5</v>
      </c>
      <c r="M6" s="568" t="s">
        <v>29</v>
      </c>
    </row>
    <row r="7" spans="1:13" ht="60" customHeight="1" thickBot="1" x14ac:dyDescent="0.3">
      <c r="A7" s="575"/>
      <c r="B7" s="563"/>
      <c r="C7" s="577"/>
      <c r="D7" s="567"/>
      <c r="E7" s="584"/>
      <c r="F7" s="586"/>
      <c r="G7" s="26" t="s">
        <v>163</v>
      </c>
      <c r="H7" s="26" t="s">
        <v>29</v>
      </c>
      <c r="I7" s="586"/>
      <c r="J7" s="26" t="s">
        <v>12</v>
      </c>
      <c r="K7" s="26" t="s">
        <v>208</v>
      </c>
      <c r="L7" s="567"/>
      <c r="M7" s="569"/>
    </row>
    <row r="8" spans="1:13" ht="15" customHeight="1" x14ac:dyDescent="0.25">
      <c r="A8" s="570" t="s">
        <v>30</v>
      </c>
      <c r="B8" s="602">
        <v>5200</v>
      </c>
      <c r="C8" s="604" t="s">
        <v>191</v>
      </c>
      <c r="D8" s="606">
        <f>D12+D14+D16+D18+D20+D22+D24</f>
        <v>929694</v>
      </c>
      <c r="E8" s="595">
        <f t="shared" ref="E8:M8" si="0">E12+E14+E16+E18+E20+E22+E24</f>
        <v>-335296</v>
      </c>
      <c r="F8" s="595">
        <f t="shared" si="0"/>
        <v>23122</v>
      </c>
      <c r="G8" s="595">
        <f>G12+G14+G16+G18+G20+G22+G24</f>
        <v>-4790</v>
      </c>
      <c r="H8" s="595">
        <f t="shared" si="0"/>
        <v>2902</v>
      </c>
      <c r="I8" s="595">
        <f t="shared" si="0"/>
        <v>-71110</v>
      </c>
      <c r="J8" s="593">
        <v>0</v>
      </c>
      <c r="K8" s="593">
        <v>0</v>
      </c>
      <c r="L8" s="595">
        <f t="shared" si="0"/>
        <v>948026</v>
      </c>
      <c r="M8" s="597">
        <f t="shared" si="0"/>
        <v>-403504</v>
      </c>
    </row>
    <row r="9" spans="1:13" ht="27" customHeight="1" x14ac:dyDescent="0.25">
      <c r="A9" s="571"/>
      <c r="B9" s="603"/>
      <c r="C9" s="605"/>
      <c r="D9" s="607"/>
      <c r="E9" s="596"/>
      <c r="F9" s="596"/>
      <c r="G9" s="596"/>
      <c r="H9" s="596"/>
      <c r="I9" s="596"/>
      <c r="J9" s="594">
        <v>0</v>
      </c>
      <c r="K9" s="594">
        <v>0</v>
      </c>
      <c r="L9" s="596"/>
      <c r="M9" s="598"/>
    </row>
    <row r="10" spans="1:13" x14ac:dyDescent="0.25">
      <c r="A10" s="571"/>
      <c r="B10" s="600">
        <v>5210</v>
      </c>
      <c r="C10" s="605" t="s">
        <v>176</v>
      </c>
      <c r="D10" s="609">
        <f>D13+D15+D17+D19+D21+D23+D25</f>
        <v>860999</v>
      </c>
      <c r="E10" s="589">
        <f t="shared" ref="E10:M10" si="1">E13+E15+E17+E19+E21+E23+E25</f>
        <v>-274233</v>
      </c>
      <c r="F10" s="589">
        <f t="shared" si="1"/>
        <v>96543</v>
      </c>
      <c r="G10" s="589">
        <f t="shared" si="1"/>
        <v>-27848</v>
      </c>
      <c r="H10" s="589">
        <f t="shared" si="1"/>
        <v>13849</v>
      </c>
      <c r="I10" s="589">
        <f t="shared" si="1"/>
        <v>-74912</v>
      </c>
      <c r="J10" s="587">
        <v>0</v>
      </c>
      <c r="K10" s="587">
        <v>0</v>
      </c>
      <c r="L10" s="589">
        <f t="shared" si="1"/>
        <v>929694</v>
      </c>
      <c r="M10" s="591">
        <f t="shared" si="1"/>
        <v>-335296</v>
      </c>
    </row>
    <row r="11" spans="1:13" ht="38.25" customHeight="1" thickBot="1" x14ac:dyDescent="0.3">
      <c r="A11" s="571"/>
      <c r="B11" s="601"/>
      <c r="C11" s="608"/>
      <c r="D11" s="610"/>
      <c r="E11" s="590"/>
      <c r="F11" s="590"/>
      <c r="G11" s="590"/>
      <c r="H11" s="590"/>
      <c r="I11" s="590"/>
      <c r="J11" s="588">
        <v>0</v>
      </c>
      <c r="K11" s="588">
        <v>0</v>
      </c>
      <c r="L11" s="590"/>
      <c r="M11" s="592"/>
    </row>
    <row r="12" spans="1:13" ht="17.25" customHeight="1" x14ac:dyDescent="0.25">
      <c r="A12" s="104" t="s">
        <v>32</v>
      </c>
      <c r="B12" s="105">
        <v>5201</v>
      </c>
      <c r="C12" s="106" t="s">
        <v>192</v>
      </c>
      <c r="D12" s="107">
        <f>L13</f>
        <v>395280</v>
      </c>
      <c r="E12" s="86">
        <f>M13</f>
        <v>-52801</v>
      </c>
      <c r="F12" s="86">
        <v>6184</v>
      </c>
      <c r="G12" s="188">
        <v>0</v>
      </c>
      <c r="H12" s="188">
        <v>0</v>
      </c>
      <c r="I12" s="86">
        <v>-12342</v>
      </c>
      <c r="J12" s="188">
        <v>0</v>
      </c>
      <c r="K12" s="188">
        <v>0</v>
      </c>
      <c r="L12" s="86">
        <f>D12+F12+G12+J12</f>
        <v>401464</v>
      </c>
      <c r="M12" s="98">
        <f>E12+H12+K12+I12</f>
        <v>-65143</v>
      </c>
    </row>
    <row r="13" spans="1:13" ht="20.25" customHeight="1" thickBot="1" x14ac:dyDescent="0.3">
      <c r="A13" s="108" t="s">
        <v>31</v>
      </c>
      <c r="B13" s="67">
        <v>5211</v>
      </c>
      <c r="C13" s="68" t="s">
        <v>193</v>
      </c>
      <c r="D13" s="69">
        <v>358763</v>
      </c>
      <c r="E13" s="63">
        <v>-41385</v>
      </c>
      <c r="F13" s="63">
        <v>36517</v>
      </c>
      <c r="G13" s="189">
        <v>0</v>
      </c>
      <c r="H13" s="189">
        <v>0</v>
      </c>
      <c r="I13" s="63">
        <v>-11416</v>
      </c>
      <c r="J13" s="189">
        <v>0</v>
      </c>
      <c r="K13" s="189">
        <v>0</v>
      </c>
      <c r="L13" s="63">
        <v>395280</v>
      </c>
      <c r="M13" s="64">
        <v>-52801</v>
      </c>
    </row>
    <row r="14" spans="1:13" x14ac:dyDescent="0.25">
      <c r="A14" s="572" t="s">
        <v>33</v>
      </c>
      <c r="B14" s="105">
        <f t="shared" ref="B14:B25" si="2">B12+1</f>
        <v>5202</v>
      </c>
      <c r="C14" s="106" t="str">
        <f>C12</f>
        <v>за 2015 г.</v>
      </c>
      <c r="D14" s="107">
        <f>L15</f>
        <v>1642</v>
      </c>
      <c r="E14" s="86">
        <f>M15</f>
        <v>-491</v>
      </c>
      <c r="F14" s="188">
        <v>0</v>
      </c>
      <c r="G14" s="188">
        <v>0</v>
      </c>
      <c r="H14" s="188">
        <v>0</v>
      </c>
      <c r="I14" s="86">
        <v>-61</v>
      </c>
      <c r="J14" s="188">
        <v>0</v>
      </c>
      <c r="K14" s="188">
        <v>0</v>
      </c>
      <c r="L14" s="86">
        <f>D14+F14+G14+J14</f>
        <v>1642</v>
      </c>
      <c r="M14" s="98">
        <f>E14+H14+K14+I14</f>
        <v>-552</v>
      </c>
    </row>
    <row r="15" spans="1:13" ht="20.25" customHeight="1" thickBot="1" x14ac:dyDescent="0.3">
      <c r="A15" s="573"/>
      <c r="B15" s="67">
        <f t="shared" si="2"/>
        <v>5212</v>
      </c>
      <c r="C15" s="68" t="str">
        <f>C13</f>
        <v>за 2014г.</v>
      </c>
      <c r="D15" s="69">
        <v>1642</v>
      </c>
      <c r="E15" s="63">
        <v>-425</v>
      </c>
      <c r="F15" s="189">
        <v>0</v>
      </c>
      <c r="G15" s="189">
        <v>0</v>
      </c>
      <c r="H15" s="189">
        <v>0</v>
      </c>
      <c r="I15" s="63">
        <v>-66</v>
      </c>
      <c r="J15" s="189">
        <v>0</v>
      </c>
      <c r="K15" s="189">
        <v>0</v>
      </c>
      <c r="L15" s="63">
        <v>1642</v>
      </c>
      <c r="M15" s="64">
        <v>-491</v>
      </c>
    </row>
    <row r="16" spans="1:13" x14ac:dyDescent="0.25">
      <c r="A16" s="572" t="s">
        <v>34</v>
      </c>
      <c r="B16" s="105">
        <f t="shared" si="2"/>
        <v>5203</v>
      </c>
      <c r="C16" s="106" t="str">
        <f>C12</f>
        <v>за 2015 г.</v>
      </c>
      <c r="D16" s="107">
        <f>L17</f>
        <v>443860</v>
      </c>
      <c r="E16" s="86">
        <f>M17</f>
        <v>-221630</v>
      </c>
      <c r="F16" s="86">
        <v>12579</v>
      </c>
      <c r="G16" s="86">
        <v>-4671</v>
      </c>
      <c r="H16" s="86">
        <v>2783</v>
      </c>
      <c r="I16" s="86">
        <v>-49935</v>
      </c>
      <c r="J16" s="188">
        <v>0</v>
      </c>
      <c r="K16" s="188">
        <v>0</v>
      </c>
      <c r="L16" s="86">
        <f>D16+F16+G16+J16</f>
        <v>451768</v>
      </c>
      <c r="M16" s="98">
        <f>E16+H16+K16+I16</f>
        <v>-268782</v>
      </c>
    </row>
    <row r="17" spans="1:13" ht="15.75" thickBot="1" x14ac:dyDescent="0.3">
      <c r="A17" s="573"/>
      <c r="B17" s="67">
        <f t="shared" si="2"/>
        <v>5213</v>
      </c>
      <c r="C17" s="68" t="str">
        <f>C13</f>
        <v>за 2014г.</v>
      </c>
      <c r="D17" s="69">
        <v>411694</v>
      </c>
      <c r="E17" s="63">
        <v>-181435</v>
      </c>
      <c r="F17" s="63">
        <v>56936</v>
      </c>
      <c r="G17" s="63">
        <v>-24770</v>
      </c>
      <c r="H17" s="63">
        <v>10843</v>
      </c>
      <c r="I17" s="63">
        <v>-51038</v>
      </c>
      <c r="J17" s="189">
        <v>0</v>
      </c>
      <c r="K17" s="189">
        <v>0</v>
      </c>
      <c r="L17" s="63">
        <v>443860</v>
      </c>
      <c r="M17" s="64">
        <v>-221630</v>
      </c>
    </row>
    <row r="18" spans="1:13" x14ac:dyDescent="0.25">
      <c r="A18" s="572" t="s">
        <v>35</v>
      </c>
      <c r="B18" s="105">
        <f t="shared" si="2"/>
        <v>5204</v>
      </c>
      <c r="C18" s="106" t="str">
        <f>C12</f>
        <v>за 2015 г.</v>
      </c>
      <c r="D18" s="107">
        <f>L19</f>
        <v>72450</v>
      </c>
      <c r="E18" s="86">
        <f>M19</f>
        <v>-51000</v>
      </c>
      <c r="F18" s="86">
        <v>4314</v>
      </c>
      <c r="G18" s="86">
        <v>-102</v>
      </c>
      <c r="H18" s="86">
        <v>102</v>
      </c>
      <c r="I18" s="86">
        <v>-7676</v>
      </c>
      <c r="J18" s="188">
        <v>0</v>
      </c>
      <c r="K18" s="188">
        <v>0</v>
      </c>
      <c r="L18" s="86">
        <f>D18+F18+G18+J18</f>
        <v>76662</v>
      </c>
      <c r="M18" s="98">
        <f>E18+H18+K18+I18</f>
        <v>-58574</v>
      </c>
    </row>
    <row r="19" spans="1:13" ht="15.75" thickBot="1" x14ac:dyDescent="0.3">
      <c r="A19" s="573"/>
      <c r="B19" s="67">
        <f t="shared" si="2"/>
        <v>5214</v>
      </c>
      <c r="C19" s="68" t="str">
        <f>C13</f>
        <v>за 2014г.</v>
      </c>
      <c r="D19" s="69">
        <v>72401</v>
      </c>
      <c r="E19" s="63">
        <v>-42721</v>
      </c>
      <c r="F19" s="63">
        <v>2849</v>
      </c>
      <c r="G19" s="63">
        <v>-2800</v>
      </c>
      <c r="H19" s="63">
        <v>2737</v>
      </c>
      <c r="I19" s="63">
        <v>-11016</v>
      </c>
      <c r="J19" s="189">
        <v>0</v>
      </c>
      <c r="K19" s="189">
        <v>0</v>
      </c>
      <c r="L19" s="63">
        <v>72450</v>
      </c>
      <c r="M19" s="64">
        <v>-51000</v>
      </c>
    </row>
    <row r="20" spans="1:13" x14ac:dyDescent="0.25">
      <c r="A20" s="572" t="s">
        <v>36</v>
      </c>
      <c r="B20" s="105">
        <f t="shared" si="2"/>
        <v>5205</v>
      </c>
      <c r="C20" s="106" t="str">
        <f>C12</f>
        <v>за 2015 г.</v>
      </c>
      <c r="D20" s="107">
        <f>L21</f>
        <v>10762</v>
      </c>
      <c r="E20" s="86">
        <f>M21</f>
        <v>-8413</v>
      </c>
      <c r="F20" s="86">
        <v>45</v>
      </c>
      <c r="G20" s="86">
        <v>-17</v>
      </c>
      <c r="H20" s="86">
        <v>17</v>
      </c>
      <c r="I20" s="86">
        <v>-997</v>
      </c>
      <c r="J20" s="188">
        <v>0</v>
      </c>
      <c r="K20" s="188">
        <v>0</v>
      </c>
      <c r="L20" s="86">
        <f>D20+F20+G20+J20</f>
        <v>10790</v>
      </c>
      <c r="M20" s="98">
        <f>E20+H20+K20+I20</f>
        <v>-9393</v>
      </c>
    </row>
    <row r="21" spans="1:13" ht="15.75" thickBot="1" x14ac:dyDescent="0.3">
      <c r="A21" s="573"/>
      <c r="B21" s="67">
        <f t="shared" si="2"/>
        <v>5215</v>
      </c>
      <c r="C21" s="68" t="str">
        <f>C13</f>
        <v>за 2014г.</v>
      </c>
      <c r="D21" s="69">
        <v>10831</v>
      </c>
      <c r="E21" s="63">
        <v>-7262</v>
      </c>
      <c r="F21" s="63">
        <v>66</v>
      </c>
      <c r="G21" s="63">
        <v>-135</v>
      </c>
      <c r="H21" s="63">
        <v>126</v>
      </c>
      <c r="I21" s="63">
        <v>-1277</v>
      </c>
      <c r="J21" s="189">
        <v>0</v>
      </c>
      <c r="K21" s="189">
        <v>0</v>
      </c>
      <c r="L21" s="63">
        <v>10762</v>
      </c>
      <c r="M21" s="64">
        <v>-8413</v>
      </c>
    </row>
    <row r="22" spans="1:13" x14ac:dyDescent="0.25">
      <c r="A22" s="572" t="s">
        <v>37</v>
      </c>
      <c r="B22" s="105">
        <f t="shared" si="2"/>
        <v>5206</v>
      </c>
      <c r="C22" s="106" t="str">
        <f>C12</f>
        <v>за 2015 г.</v>
      </c>
      <c r="D22" s="107">
        <f>L23</f>
        <v>4551</v>
      </c>
      <c r="E22" s="188">
        <v>0</v>
      </c>
      <c r="F22" s="188">
        <v>0</v>
      </c>
      <c r="G22" s="188">
        <v>0</v>
      </c>
      <c r="H22" s="188">
        <v>0</v>
      </c>
      <c r="I22" s="188">
        <v>0</v>
      </c>
      <c r="J22" s="188">
        <v>0</v>
      </c>
      <c r="K22" s="188">
        <v>0</v>
      </c>
      <c r="L22" s="86">
        <f>D22+F22+G22+J22</f>
        <v>4551</v>
      </c>
      <c r="M22" s="198">
        <v>0</v>
      </c>
    </row>
    <row r="23" spans="1:13" ht="15.75" thickBot="1" x14ac:dyDescent="0.3">
      <c r="A23" s="573"/>
      <c r="B23" s="67">
        <f t="shared" si="2"/>
        <v>5216</v>
      </c>
      <c r="C23" s="68" t="str">
        <f>C13</f>
        <v>за 2014г.</v>
      </c>
      <c r="D23" s="69">
        <v>4376</v>
      </c>
      <c r="E23" s="189">
        <v>0</v>
      </c>
      <c r="F23" s="63">
        <v>175</v>
      </c>
      <c r="G23" s="189">
        <v>0</v>
      </c>
      <c r="H23" s="189">
        <v>0</v>
      </c>
      <c r="I23" s="189">
        <v>0</v>
      </c>
      <c r="J23" s="189">
        <v>0</v>
      </c>
      <c r="K23" s="189">
        <v>0</v>
      </c>
      <c r="L23" s="63">
        <v>4551</v>
      </c>
      <c r="M23" s="199">
        <v>0</v>
      </c>
    </row>
    <row r="24" spans="1:13" x14ac:dyDescent="0.25">
      <c r="A24" s="505" t="s">
        <v>38</v>
      </c>
      <c r="B24" s="100">
        <f t="shared" si="2"/>
        <v>5207</v>
      </c>
      <c r="C24" s="101" t="str">
        <f>C12</f>
        <v>за 2015 г.</v>
      </c>
      <c r="D24" s="102">
        <f>L25</f>
        <v>1149</v>
      </c>
      <c r="E24" s="53">
        <f>M25</f>
        <v>-961</v>
      </c>
      <c r="F24" s="53"/>
      <c r="G24" s="53"/>
      <c r="H24" s="53"/>
      <c r="I24" s="53">
        <v>-99</v>
      </c>
      <c r="J24" s="265">
        <v>0</v>
      </c>
      <c r="K24" s="265">
        <v>0</v>
      </c>
      <c r="L24" s="53">
        <f>D24+F24+G24+J24</f>
        <v>1149</v>
      </c>
      <c r="M24" s="103">
        <f>E24+H24+K24+I24</f>
        <v>-1060</v>
      </c>
    </row>
    <row r="25" spans="1:13" ht="15.75" thickBot="1" x14ac:dyDescent="0.3">
      <c r="A25" s="599"/>
      <c r="B25" s="67">
        <f t="shared" si="2"/>
        <v>5217</v>
      </c>
      <c r="C25" s="68" t="str">
        <f>C13</f>
        <v>за 2014г.</v>
      </c>
      <c r="D25" s="69">
        <v>1292</v>
      </c>
      <c r="E25" s="63">
        <v>-1005</v>
      </c>
      <c r="F25" s="189">
        <v>0</v>
      </c>
      <c r="G25" s="63">
        <v>-143</v>
      </c>
      <c r="H25" s="63">
        <v>143</v>
      </c>
      <c r="I25" s="63">
        <v>-99</v>
      </c>
      <c r="J25" s="189">
        <v>0</v>
      </c>
      <c r="K25" s="189">
        <v>0</v>
      </c>
      <c r="L25" s="63">
        <v>1149</v>
      </c>
      <c r="M25" s="64">
        <v>-961</v>
      </c>
    </row>
    <row r="26" spans="1:13" ht="9.75" customHeight="1" x14ac:dyDescent="0.25"/>
    <row r="27" spans="1:13" ht="12.75" customHeight="1" thickBot="1" x14ac:dyDescent="0.3">
      <c r="D27" s="2" t="s">
        <v>43</v>
      </c>
      <c r="E27" s="2"/>
      <c r="F27" s="2"/>
      <c r="G27" s="2"/>
      <c r="H27" s="2"/>
    </row>
    <row r="28" spans="1:13" x14ac:dyDescent="0.25">
      <c r="A28" s="554" t="s">
        <v>0</v>
      </c>
      <c r="B28" s="555"/>
      <c r="C28" s="562" t="s">
        <v>1</v>
      </c>
      <c r="D28" s="562" t="s">
        <v>2</v>
      </c>
      <c r="E28" s="550" t="s">
        <v>3</v>
      </c>
      <c r="F28" s="550"/>
      <c r="G28" s="550" t="s">
        <v>47</v>
      </c>
      <c r="H28" s="550"/>
      <c r="I28" s="550"/>
      <c r="J28" s="550"/>
      <c r="K28" s="550"/>
      <c r="L28" s="550" t="s">
        <v>44</v>
      </c>
      <c r="M28" s="551"/>
    </row>
    <row r="29" spans="1:13" ht="67.5" customHeight="1" thickBot="1" x14ac:dyDescent="0.3">
      <c r="A29" s="556"/>
      <c r="B29" s="557"/>
      <c r="C29" s="563"/>
      <c r="D29" s="563"/>
      <c r="E29" s="552"/>
      <c r="F29" s="552"/>
      <c r="G29" s="552" t="s">
        <v>45</v>
      </c>
      <c r="H29" s="552"/>
      <c r="I29" s="170" t="s">
        <v>173</v>
      </c>
      <c r="J29" s="552" t="s">
        <v>46</v>
      </c>
      <c r="K29" s="552"/>
      <c r="L29" s="552"/>
      <c r="M29" s="553"/>
    </row>
    <row r="30" spans="1:13" ht="25.5" customHeight="1" x14ac:dyDescent="0.25">
      <c r="A30" s="558" t="s">
        <v>48</v>
      </c>
      <c r="B30" s="559"/>
      <c r="C30" s="171">
        <v>5240</v>
      </c>
      <c r="D30" s="149" t="s">
        <v>194</v>
      </c>
      <c r="E30" s="539">
        <f>E32+E38</f>
        <v>45286</v>
      </c>
      <c r="F30" s="539"/>
      <c r="G30" s="539">
        <f>G32+G38</f>
        <v>62672</v>
      </c>
      <c r="H30" s="539"/>
      <c r="I30" s="86">
        <f>I32+I38</f>
        <v>-36137</v>
      </c>
      <c r="J30" s="546">
        <f>J32+J38</f>
        <v>-23122</v>
      </c>
      <c r="K30" s="546"/>
      <c r="L30" s="539">
        <f>E30+G30+I30+J30</f>
        <v>48699</v>
      </c>
      <c r="M30" s="540"/>
    </row>
    <row r="31" spans="1:13" ht="24.75" customHeight="1" thickBot="1" x14ac:dyDescent="0.3">
      <c r="A31" s="560"/>
      <c r="B31" s="561"/>
      <c r="C31" s="144">
        <v>5250</v>
      </c>
      <c r="D31" s="156" t="s">
        <v>195</v>
      </c>
      <c r="E31" s="541">
        <f>E33+E39</f>
        <v>79475</v>
      </c>
      <c r="F31" s="541"/>
      <c r="G31" s="541">
        <f>G33+G39</f>
        <v>64221</v>
      </c>
      <c r="H31" s="541"/>
      <c r="I31" s="92">
        <f>I33+I39</f>
        <v>-16810</v>
      </c>
      <c r="J31" s="547">
        <f>J33+J39</f>
        <v>-81600</v>
      </c>
      <c r="K31" s="547"/>
      <c r="L31" s="541">
        <f>E31+G31+I31+J31</f>
        <v>45286</v>
      </c>
      <c r="M31" s="542"/>
    </row>
    <row r="32" spans="1:13" x14ac:dyDescent="0.25">
      <c r="A32" s="534" t="s">
        <v>168</v>
      </c>
      <c r="B32" s="535"/>
      <c r="C32" s="141">
        <f>C30+1</f>
        <v>5241</v>
      </c>
      <c r="D32" s="142" t="s">
        <v>187</v>
      </c>
      <c r="E32" s="521">
        <f>E34+E36</f>
        <v>39700</v>
      </c>
      <c r="F32" s="521"/>
      <c r="G32" s="521">
        <f>G34+G36</f>
        <v>47911</v>
      </c>
      <c r="H32" s="521"/>
      <c r="I32" s="86">
        <f>I34+I36</f>
        <v>-33953</v>
      </c>
      <c r="J32" s="548">
        <f>J34+J36</f>
        <v>-8361</v>
      </c>
      <c r="K32" s="548"/>
      <c r="L32" s="521">
        <f t="shared" ref="L32:L35" si="3">E32+G32+I32+J32</f>
        <v>45297</v>
      </c>
      <c r="M32" s="543"/>
    </row>
    <row r="33" spans="1:13" ht="15.75" thickBot="1" x14ac:dyDescent="0.3">
      <c r="A33" s="536"/>
      <c r="B33" s="537"/>
      <c r="C33" s="143">
        <v>5251</v>
      </c>
      <c r="D33" s="153" t="s">
        <v>196</v>
      </c>
      <c r="E33" s="530">
        <f>E35+E37</f>
        <v>70246</v>
      </c>
      <c r="F33" s="530"/>
      <c r="G33" s="531">
        <f>G35+G37</f>
        <v>51054</v>
      </c>
      <c r="H33" s="531"/>
      <c r="I33" s="208">
        <v>0</v>
      </c>
      <c r="J33" s="532">
        <f>J35+J37</f>
        <v>-81600</v>
      </c>
      <c r="K33" s="533"/>
      <c r="L33" s="530">
        <f t="shared" si="3"/>
        <v>39700</v>
      </c>
      <c r="M33" s="538"/>
    </row>
    <row r="34" spans="1:13" x14ac:dyDescent="0.25">
      <c r="A34" s="409" t="s">
        <v>153</v>
      </c>
      <c r="B34" s="410"/>
      <c r="C34" s="145" t="s">
        <v>151</v>
      </c>
      <c r="D34" s="142" t="str">
        <f>D32</f>
        <v>за 2015 г.</v>
      </c>
      <c r="E34" s="411">
        <v>39700</v>
      </c>
      <c r="F34" s="411"/>
      <c r="G34" s="411">
        <v>47911</v>
      </c>
      <c r="H34" s="411"/>
      <c r="I34" s="86">
        <v>-33953</v>
      </c>
      <c r="J34" s="412">
        <v>-8361</v>
      </c>
      <c r="K34" s="412"/>
      <c r="L34" s="411">
        <f t="shared" si="3"/>
        <v>45297</v>
      </c>
      <c r="M34" s="413"/>
    </row>
    <row r="35" spans="1:13" ht="15.75" customHeight="1" thickBot="1" x14ac:dyDescent="0.3">
      <c r="A35" s="503" t="s">
        <v>149</v>
      </c>
      <c r="B35" s="504"/>
      <c r="C35" s="146" t="s">
        <v>152</v>
      </c>
      <c r="D35" s="153" t="str">
        <f>D33</f>
        <v>за 2014 г.</v>
      </c>
      <c r="E35" s="522">
        <v>70246</v>
      </c>
      <c r="F35" s="522"/>
      <c r="G35" s="427">
        <v>51054</v>
      </c>
      <c r="H35" s="427"/>
      <c r="I35" s="208">
        <v>0</v>
      </c>
      <c r="J35" s="549">
        <v>-81600</v>
      </c>
      <c r="K35" s="549"/>
      <c r="L35" s="522">
        <f t="shared" si="3"/>
        <v>39700</v>
      </c>
      <c r="M35" s="544"/>
    </row>
    <row r="36" spans="1:13" ht="18.75" customHeight="1" x14ac:dyDescent="0.25">
      <c r="A36" s="505" t="s">
        <v>150</v>
      </c>
      <c r="B36" s="506"/>
      <c r="C36" s="147" t="s">
        <v>154</v>
      </c>
      <c r="D36" s="142" t="str">
        <f>D34</f>
        <v>за 2015 г.</v>
      </c>
      <c r="E36" s="523">
        <v>0</v>
      </c>
      <c r="F36" s="523">
        <v>0</v>
      </c>
      <c r="G36" s="428">
        <v>0</v>
      </c>
      <c r="H36" s="428">
        <v>0</v>
      </c>
      <c r="I36" s="188">
        <v>0</v>
      </c>
      <c r="J36" s="523">
        <v>0</v>
      </c>
      <c r="K36" s="523">
        <v>0</v>
      </c>
      <c r="L36" s="523">
        <v>0</v>
      </c>
      <c r="M36" s="545">
        <v>0</v>
      </c>
    </row>
    <row r="37" spans="1:13" ht="20.25" customHeight="1" thickBot="1" x14ac:dyDescent="0.3">
      <c r="A37" s="507"/>
      <c r="B37" s="508"/>
      <c r="C37" s="148" t="s">
        <v>155</v>
      </c>
      <c r="D37" s="153" t="str">
        <f>D33</f>
        <v>за 2014 г.</v>
      </c>
      <c r="E37" s="421">
        <v>0</v>
      </c>
      <c r="F37" s="421">
        <v>0</v>
      </c>
      <c r="G37" s="421">
        <v>0</v>
      </c>
      <c r="H37" s="421">
        <v>0</v>
      </c>
      <c r="I37" s="208">
        <v>0</v>
      </c>
      <c r="J37" s="421">
        <v>0</v>
      </c>
      <c r="K37" s="421">
        <v>0</v>
      </c>
      <c r="L37" s="421">
        <v>0</v>
      </c>
      <c r="M37" s="422">
        <v>0</v>
      </c>
    </row>
    <row r="38" spans="1:13" ht="21.75" customHeight="1" x14ac:dyDescent="0.25">
      <c r="A38" s="509" t="s">
        <v>156</v>
      </c>
      <c r="B38" s="510"/>
      <c r="C38" s="151">
        <v>5242</v>
      </c>
      <c r="D38" s="142" t="str">
        <f>D32</f>
        <v>за 2015 г.</v>
      </c>
      <c r="E38" s="423">
        <v>5586</v>
      </c>
      <c r="F38" s="423"/>
      <c r="G38" s="423">
        <f>G40+G42</f>
        <v>14761</v>
      </c>
      <c r="H38" s="423"/>
      <c r="I38" s="86">
        <f>I40+I42</f>
        <v>-2184</v>
      </c>
      <c r="J38" s="513">
        <f>J40+J42</f>
        <v>-14761</v>
      </c>
      <c r="K38" s="513"/>
      <c r="L38" s="423">
        <f t="shared" ref="L38:L43" si="4">E38+G38+I38+J38</f>
        <v>3402</v>
      </c>
      <c r="M38" s="424"/>
    </row>
    <row r="39" spans="1:13" ht="18" customHeight="1" thickBot="1" x14ac:dyDescent="0.3">
      <c r="A39" s="511"/>
      <c r="B39" s="512"/>
      <c r="C39" s="152">
        <v>5252</v>
      </c>
      <c r="D39" s="153" t="str">
        <f>D33</f>
        <v>за 2014 г.</v>
      </c>
      <c r="E39" s="425">
        <f>E41+E43</f>
        <v>9229</v>
      </c>
      <c r="F39" s="425"/>
      <c r="G39" s="425">
        <f>G41+G43</f>
        <v>13167</v>
      </c>
      <c r="H39" s="425"/>
      <c r="I39" s="92">
        <f>I41+I43</f>
        <v>-16810</v>
      </c>
      <c r="J39" s="514">
        <v>0</v>
      </c>
      <c r="K39" s="514">
        <v>0</v>
      </c>
      <c r="L39" s="425">
        <f t="shared" si="4"/>
        <v>5586</v>
      </c>
      <c r="M39" s="426"/>
    </row>
    <row r="40" spans="1:13" ht="17.25" customHeight="1" x14ac:dyDescent="0.25">
      <c r="A40" s="517" t="s">
        <v>169</v>
      </c>
      <c r="B40" s="518"/>
      <c r="C40" s="150" t="s">
        <v>158</v>
      </c>
      <c r="D40" s="142" t="str">
        <f>D38</f>
        <v>за 2015 г.</v>
      </c>
      <c r="E40" s="414">
        <v>47</v>
      </c>
      <c r="F40" s="414"/>
      <c r="G40" s="515">
        <v>0</v>
      </c>
      <c r="H40" s="515">
        <v>0</v>
      </c>
      <c r="I40" s="188">
        <v>0</v>
      </c>
      <c r="J40" s="516">
        <v>0</v>
      </c>
      <c r="K40" s="516">
        <v>0</v>
      </c>
      <c r="L40" s="414">
        <f t="shared" si="4"/>
        <v>47</v>
      </c>
      <c r="M40" s="415"/>
    </row>
    <row r="41" spans="1:13" ht="18" customHeight="1" thickBot="1" x14ac:dyDescent="0.3">
      <c r="A41" s="519"/>
      <c r="B41" s="520"/>
      <c r="C41" s="147" t="s">
        <v>160</v>
      </c>
      <c r="D41" s="153" t="str">
        <f>D39</f>
        <v>за 2014 г.</v>
      </c>
      <c r="E41" s="416">
        <v>81</v>
      </c>
      <c r="F41" s="416"/>
      <c r="G41" s="417">
        <v>141</v>
      </c>
      <c r="H41" s="417"/>
      <c r="I41" s="92">
        <v>-175</v>
      </c>
      <c r="J41" s="418">
        <v>0</v>
      </c>
      <c r="K41" s="418">
        <v>0</v>
      </c>
      <c r="L41" s="419">
        <f t="shared" si="4"/>
        <v>47</v>
      </c>
      <c r="M41" s="420"/>
    </row>
    <row r="42" spans="1:13" ht="19.5" customHeight="1" x14ac:dyDescent="0.25">
      <c r="A42" s="524" t="s">
        <v>157</v>
      </c>
      <c r="B42" s="525"/>
      <c r="C42" s="147" t="s">
        <v>159</v>
      </c>
      <c r="D42" s="142" t="str">
        <f>D38</f>
        <v>за 2015 г.</v>
      </c>
      <c r="E42" s="403">
        <v>5539</v>
      </c>
      <c r="F42" s="403"/>
      <c r="G42" s="528">
        <v>14761</v>
      </c>
      <c r="H42" s="528"/>
      <c r="I42" s="86">
        <v>-2184</v>
      </c>
      <c r="J42" s="529">
        <v>-14761</v>
      </c>
      <c r="K42" s="529"/>
      <c r="L42" s="403">
        <f t="shared" si="4"/>
        <v>3355</v>
      </c>
      <c r="M42" s="404"/>
    </row>
    <row r="43" spans="1:13" ht="23.25" customHeight="1" thickBot="1" x14ac:dyDescent="0.3">
      <c r="A43" s="526"/>
      <c r="B43" s="527"/>
      <c r="C43" s="148" t="s">
        <v>161</v>
      </c>
      <c r="D43" s="173" t="str">
        <f>D38</f>
        <v>за 2015 г.</v>
      </c>
      <c r="E43" s="405">
        <v>9148</v>
      </c>
      <c r="F43" s="405"/>
      <c r="G43" s="406">
        <v>13026</v>
      </c>
      <c r="H43" s="406"/>
      <c r="I43" s="172">
        <v>-16635</v>
      </c>
      <c r="J43" s="407">
        <v>0</v>
      </c>
      <c r="K43" s="407">
        <v>0</v>
      </c>
      <c r="L43" s="405">
        <f t="shared" si="4"/>
        <v>5539</v>
      </c>
      <c r="M43" s="408"/>
    </row>
    <row r="44" spans="1:13" x14ac:dyDescent="0.25">
      <c r="B44" s="2" t="s">
        <v>59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5.75" thickBot="1" x14ac:dyDescent="0.3">
      <c r="C45" s="2" t="s">
        <v>58</v>
      </c>
      <c r="D45" s="2"/>
      <c r="E45" s="2"/>
      <c r="F45" s="2"/>
      <c r="G45" s="2"/>
      <c r="H45" s="2"/>
      <c r="I45" s="2"/>
      <c r="J45" s="2"/>
      <c r="K45" s="2"/>
    </row>
    <row r="46" spans="1:13" ht="22.5" customHeight="1" x14ac:dyDescent="0.25">
      <c r="A46" s="457" t="s">
        <v>0</v>
      </c>
      <c r="B46" s="458"/>
      <c r="C46" s="17" t="s">
        <v>1</v>
      </c>
      <c r="D46" s="470">
        <v>2015</v>
      </c>
      <c r="E46" s="471"/>
      <c r="F46" s="471"/>
      <c r="G46" s="472"/>
      <c r="H46" s="470">
        <v>2014</v>
      </c>
      <c r="I46" s="471"/>
      <c r="J46" s="471"/>
      <c r="K46" s="502"/>
    </row>
    <row r="47" spans="1:13" ht="51" customHeight="1" x14ac:dyDescent="0.25">
      <c r="A47" s="496" t="s">
        <v>57</v>
      </c>
      <c r="B47" s="497"/>
      <c r="C47" s="11">
        <v>5260</v>
      </c>
      <c r="D47" s="473">
        <v>8361</v>
      </c>
      <c r="E47" s="474"/>
      <c r="F47" s="474"/>
      <c r="G47" s="475"/>
      <c r="H47" s="473">
        <v>81600</v>
      </c>
      <c r="I47" s="474"/>
      <c r="J47" s="474"/>
      <c r="K47" s="475"/>
    </row>
    <row r="48" spans="1:13" x14ac:dyDescent="0.25">
      <c r="A48" s="492" t="s">
        <v>14</v>
      </c>
      <c r="B48" s="493"/>
      <c r="C48" s="467"/>
      <c r="D48" s="478">
        <v>6184</v>
      </c>
      <c r="E48" s="479"/>
      <c r="F48" s="479"/>
      <c r="G48" s="480"/>
      <c r="H48" s="478">
        <v>33336</v>
      </c>
      <c r="I48" s="479"/>
      <c r="J48" s="479"/>
      <c r="K48" s="480"/>
    </row>
    <row r="49" spans="1:13" ht="13.5" customHeight="1" x14ac:dyDescent="0.25">
      <c r="A49" s="494" t="s">
        <v>31</v>
      </c>
      <c r="B49" s="495"/>
      <c r="C49" s="468"/>
      <c r="D49" s="481"/>
      <c r="E49" s="482"/>
      <c r="F49" s="482"/>
      <c r="G49" s="483"/>
      <c r="H49" s="481"/>
      <c r="I49" s="482"/>
      <c r="J49" s="482"/>
      <c r="K49" s="483"/>
    </row>
    <row r="50" spans="1:13" ht="67.5" hidden="1" customHeight="1" x14ac:dyDescent="0.25">
      <c r="A50" s="496" t="s">
        <v>162</v>
      </c>
      <c r="B50" s="497"/>
      <c r="C50" s="11">
        <v>5270</v>
      </c>
      <c r="D50" s="476"/>
      <c r="E50" s="477"/>
      <c r="F50" s="477"/>
      <c r="G50" s="367"/>
      <c r="H50" s="476"/>
      <c r="I50" s="477"/>
      <c r="J50" s="477"/>
      <c r="K50" s="489"/>
    </row>
    <row r="51" spans="1:13" hidden="1" x14ac:dyDescent="0.25">
      <c r="A51" s="498" t="s">
        <v>14</v>
      </c>
      <c r="B51" s="499"/>
      <c r="C51" s="467"/>
      <c r="D51" s="484"/>
      <c r="E51" s="485"/>
      <c r="F51" s="485"/>
      <c r="G51" s="340"/>
      <c r="H51" s="484"/>
      <c r="I51" s="485"/>
      <c r="J51" s="485"/>
      <c r="K51" s="490"/>
    </row>
    <row r="52" spans="1:13" hidden="1" x14ac:dyDescent="0.25">
      <c r="A52" s="500"/>
      <c r="B52" s="501"/>
      <c r="C52" s="469"/>
      <c r="D52" s="486"/>
      <c r="E52" s="487"/>
      <c r="F52" s="487"/>
      <c r="G52" s="488"/>
      <c r="H52" s="486"/>
      <c r="I52" s="487"/>
      <c r="J52" s="487"/>
      <c r="K52" s="491"/>
    </row>
    <row r="53" spans="1:13" x14ac:dyDescent="0.25">
      <c r="B53" s="13" t="s">
        <v>56</v>
      </c>
      <c r="C53" s="13"/>
      <c r="D53" s="13"/>
      <c r="E53" s="13"/>
      <c r="F53" s="13"/>
    </row>
    <row r="54" spans="1:13" ht="6.75" customHeight="1" thickBot="1" x14ac:dyDescent="0.3"/>
    <row r="55" spans="1:13" ht="26.25" customHeight="1" thickBot="1" x14ac:dyDescent="0.3">
      <c r="A55" s="457" t="s">
        <v>0</v>
      </c>
      <c r="B55" s="458"/>
      <c r="C55" s="17" t="s">
        <v>1</v>
      </c>
      <c r="D55" s="459">
        <v>2015</v>
      </c>
      <c r="E55" s="460"/>
      <c r="F55" s="461"/>
      <c r="G55" s="459">
        <v>2014</v>
      </c>
      <c r="H55" s="460"/>
      <c r="I55" s="461"/>
      <c r="J55" s="464">
        <v>2013</v>
      </c>
      <c r="K55" s="464"/>
      <c r="L55" s="465"/>
      <c r="M55" s="466"/>
    </row>
    <row r="56" spans="1:13" ht="28.5" customHeight="1" x14ac:dyDescent="0.25">
      <c r="A56" s="455" t="s">
        <v>49</v>
      </c>
      <c r="B56" s="456"/>
      <c r="C56" s="200">
        <v>5280</v>
      </c>
      <c r="D56" s="444">
        <v>4072</v>
      </c>
      <c r="E56" s="445"/>
      <c r="F56" s="446"/>
      <c r="G56" s="462">
        <v>3157</v>
      </c>
      <c r="H56" s="433"/>
      <c r="I56" s="463"/>
      <c r="J56" s="432">
        <v>1152</v>
      </c>
      <c r="K56" s="433"/>
      <c r="L56" s="433"/>
      <c r="M56" s="434"/>
    </row>
    <row r="57" spans="1:13" ht="40.5" customHeight="1" x14ac:dyDescent="0.25">
      <c r="A57" s="455" t="s">
        <v>50</v>
      </c>
      <c r="B57" s="456"/>
      <c r="C57" s="200">
        <v>5281</v>
      </c>
      <c r="D57" s="447">
        <v>0</v>
      </c>
      <c r="E57" s="448"/>
      <c r="F57" s="449"/>
      <c r="G57" s="435">
        <v>0</v>
      </c>
      <c r="H57" s="436"/>
      <c r="I57" s="441"/>
      <c r="J57" s="435">
        <v>0</v>
      </c>
      <c r="K57" s="436"/>
      <c r="L57" s="436"/>
      <c r="M57" s="437"/>
    </row>
    <row r="58" spans="1:13" ht="33" customHeight="1" x14ac:dyDescent="0.25">
      <c r="A58" s="455" t="s">
        <v>51</v>
      </c>
      <c r="B58" s="456"/>
      <c r="C58" s="200">
        <v>5282</v>
      </c>
      <c r="D58" s="447">
        <v>0</v>
      </c>
      <c r="E58" s="448"/>
      <c r="F58" s="449"/>
      <c r="G58" s="435">
        <v>0</v>
      </c>
      <c r="H58" s="436"/>
      <c r="I58" s="441"/>
      <c r="J58" s="435">
        <v>0</v>
      </c>
      <c r="K58" s="436"/>
      <c r="L58" s="436"/>
      <c r="M58" s="437"/>
    </row>
    <row r="59" spans="1:13" ht="40.5" customHeight="1" x14ac:dyDescent="0.25">
      <c r="A59" s="455" t="s">
        <v>52</v>
      </c>
      <c r="B59" s="456"/>
      <c r="C59" s="200">
        <v>5283</v>
      </c>
      <c r="D59" s="450">
        <v>162177</v>
      </c>
      <c r="E59" s="451"/>
      <c r="F59" s="451"/>
      <c r="G59" s="438">
        <v>158867</v>
      </c>
      <c r="H59" s="438"/>
      <c r="I59" s="438"/>
      <c r="J59" s="438">
        <v>161451</v>
      </c>
      <c r="K59" s="438"/>
      <c r="L59" s="438"/>
      <c r="M59" s="439"/>
    </row>
    <row r="60" spans="1:13" ht="79.5" customHeight="1" x14ac:dyDescent="0.25">
      <c r="A60" s="455" t="s">
        <v>53</v>
      </c>
      <c r="B60" s="456"/>
      <c r="C60" s="200">
        <v>5284</v>
      </c>
      <c r="D60" s="447">
        <v>0</v>
      </c>
      <c r="E60" s="448"/>
      <c r="F60" s="449"/>
      <c r="G60" s="435">
        <v>0</v>
      </c>
      <c r="H60" s="436"/>
      <c r="I60" s="441"/>
      <c r="J60" s="435">
        <v>0</v>
      </c>
      <c r="K60" s="436"/>
      <c r="L60" s="436"/>
      <c r="M60" s="437"/>
    </row>
    <row r="61" spans="1:13" ht="39" customHeight="1" x14ac:dyDescent="0.25">
      <c r="A61" s="455" t="s">
        <v>54</v>
      </c>
      <c r="B61" s="456"/>
      <c r="C61" s="200">
        <v>5285</v>
      </c>
      <c r="D61" s="447">
        <v>0</v>
      </c>
      <c r="E61" s="448"/>
      <c r="F61" s="449"/>
      <c r="G61" s="435">
        <v>0</v>
      </c>
      <c r="H61" s="436"/>
      <c r="I61" s="441"/>
      <c r="J61" s="435">
        <v>0</v>
      </c>
      <c r="K61" s="436"/>
      <c r="L61" s="436"/>
      <c r="M61" s="437"/>
    </row>
    <row r="62" spans="1:13" ht="32.25" customHeight="1" thickBot="1" x14ac:dyDescent="0.3">
      <c r="A62" s="442" t="s">
        <v>55</v>
      </c>
      <c r="B62" s="443"/>
      <c r="C62" s="60">
        <v>5286</v>
      </c>
      <c r="D62" s="452">
        <v>0</v>
      </c>
      <c r="E62" s="453"/>
      <c r="F62" s="454"/>
      <c r="G62" s="429">
        <v>0</v>
      </c>
      <c r="H62" s="430"/>
      <c r="I62" s="431"/>
      <c r="J62" s="429">
        <v>0</v>
      </c>
      <c r="K62" s="430"/>
      <c r="L62" s="430"/>
      <c r="M62" s="440"/>
    </row>
  </sheetData>
  <mergeCells count="168">
    <mergeCell ref="A20:A21"/>
    <mergeCell ref="A22:A23"/>
    <mergeCell ref="A24:A25"/>
    <mergeCell ref="B10:B11"/>
    <mergeCell ref="I6:I7"/>
    <mergeCell ref="B8:B9"/>
    <mergeCell ref="C8:C9"/>
    <mergeCell ref="D8:D9"/>
    <mergeCell ref="A16:A17"/>
    <mergeCell ref="A18:A19"/>
    <mergeCell ref="H10:H11"/>
    <mergeCell ref="I10:I11"/>
    <mergeCell ref="E8:E9"/>
    <mergeCell ref="F8:F9"/>
    <mergeCell ref="G8:G9"/>
    <mergeCell ref="H8:H9"/>
    <mergeCell ref="I8:I9"/>
    <mergeCell ref="C10:C11"/>
    <mergeCell ref="D10:D11"/>
    <mergeCell ref="E10:E11"/>
    <mergeCell ref="F10:F11"/>
    <mergeCell ref="G10:G11"/>
    <mergeCell ref="J6:K6"/>
    <mergeCell ref="L6:L7"/>
    <mergeCell ref="M6:M7"/>
    <mergeCell ref="A8:A11"/>
    <mergeCell ref="A14:A15"/>
    <mergeCell ref="A5:A7"/>
    <mergeCell ref="B5:B7"/>
    <mergeCell ref="C5:C7"/>
    <mergeCell ref="D5:E5"/>
    <mergeCell ref="F5:K5"/>
    <mergeCell ref="L5:M5"/>
    <mergeCell ref="D6:D7"/>
    <mergeCell ref="E6:E7"/>
    <mergeCell ref="F6:F7"/>
    <mergeCell ref="G6:H6"/>
    <mergeCell ref="J10:J11"/>
    <mergeCell ref="K10:K11"/>
    <mergeCell ref="L10:L11"/>
    <mergeCell ref="M10:M11"/>
    <mergeCell ref="K8:K9"/>
    <mergeCell ref="L8:L9"/>
    <mergeCell ref="M8:M9"/>
    <mergeCell ref="J8:J9"/>
    <mergeCell ref="L28:M29"/>
    <mergeCell ref="E28:F29"/>
    <mergeCell ref="G29:H29"/>
    <mergeCell ref="J29:K29"/>
    <mergeCell ref="G28:K28"/>
    <mergeCell ref="A28:B29"/>
    <mergeCell ref="A30:B31"/>
    <mergeCell ref="C28:C29"/>
    <mergeCell ref="D28:D29"/>
    <mergeCell ref="E30:F30"/>
    <mergeCell ref="E31:F31"/>
    <mergeCell ref="G30:H30"/>
    <mergeCell ref="G31:H31"/>
    <mergeCell ref="L33:M33"/>
    <mergeCell ref="L30:M30"/>
    <mergeCell ref="L31:M31"/>
    <mergeCell ref="L32:M32"/>
    <mergeCell ref="L35:M35"/>
    <mergeCell ref="L36:M36"/>
    <mergeCell ref="J30:K30"/>
    <mergeCell ref="J31:K31"/>
    <mergeCell ref="J32:K32"/>
    <mergeCell ref="J35:K35"/>
    <mergeCell ref="J36:K36"/>
    <mergeCell ref="E32:F32"/>
    <mergeCell ref="E35:F35"/>
    <mergeCell ref="E36:F36"/>
    <mergeCell ref="A42:B43"/>
    <mergeCell ref="E42:F42"/>
    <mergeCell ref="G42:H42"/>
    <mergeCell ref="J42:K42"/>
    <mergeCell ref="G32:H32"/>
    <mergeCell ref="E33:F33"/>
    <mergeCell ref="G33:H33"/>
    <mergeCell ref="J33:K33"/>
    <mergeCell ref="A32:B33"/>
    <mergeCell ref="H47:K47"/>
    <mergeCell ref="A35:B35"/>
    <mergeCell ref="A36:B37"/>
    <mergeCell ref="E37:F37"/>
    <mergeCell ref="A38:B39"/>
    <mergeCell ref="E38:F38"/>
    <mergeCell ref="G38:H38"/>
    <mergeCell ref="J38:K38"/>
    <mergeCell ref="E39:F39"/>
    <mergeCell ref="G39:H39"/>
    <mergeCell ref="J39:K39"/>
    <mergeCell ref="E40:F40"/>
    <mergeCell ref="G40:H40"/>
    <mergeCell ref="J40:K40"/>
    <mergeCell ref="A40:B41"/>
    <mergeCell ref="A55:B55"/>
    <mergeCell ref="D55:F55"/>
    <mergeCell ref="G55:I55"/>
    <mergeCell ref="A56:B56"/>
    <mergeCell ref="G56:I56"/>
    <mergeCell ref="J55:M55"/>
    <mergeCell ref="C48:C49"/>
    <mergeCell ref="C51:C52"/>
    <mergeCell ref="D46:G46"/>
    <mergeCell ref="D47:G47"/>
    <mergeCell ref="D50:G50"/>
    <mergeCell ref="D48:G49"/>
    <mergeCell ref="D51:G52"/>
    <mergeCell ref="H48:K49"/>
    <mergeCell ref="H50:K50"/>
    <mergeCell ref="H51:K52"/>
    <mergeCell ref="A48:B48"/>
    <mergeCell ref="A49:B49"/>
    <mergeCell ref="A50:B50"/>
    <mergeCell ref="A51:B51"/>
    <mergeCell ref="A52:B52"/>
    <mergeCell ref="A46:B46"/>
    <mergeCell ref="A47:B47"/>
    <mergeCell ref="H46:K46"/>
    <mergeCell ref="A62:B62"/>
    <mergeCell ref="D56:F56"/>
    <mergeCell ref="D57:F57"/>
    <mergeCell ref="D58:F58"/>
    <mergeCell ref="D59:F59"/>
    <mergeCell ref="D60:F60"/>
    <mergeCell ref="D61:F61"/>
    <mergeCell ref="D62:F62"/>
    <mergeCell ref="A57:B57"/>
    <mergeCell ref="A58:B58"/>
    <mergeCell ref="A59:B59"/>
    <mergeCell ref="A60:B60"/>
    <mergeCell ref="A61:B61"/>
    <mergeCell ref="G62:I62"/>
    <mergeCell ref="J56:M56"/>
    <mergeCell ref="J57:M57"/>
    <mergeCell ref="J58:M58"/>
    <mergeCell ref="J59:M59"/>
    <mergeCell ref="J60:M60"/>
    <mergeCell ref="J61:M61"/>
    <mergeCell ref="J62:M62"/>
    <mergeCell ref="G57:I57"/>
    <mergeCell ref="G58:I58"/>
    <mergeCell ref="G59:I59"/>
    <mergeCell ref="G60:I60"/>
    <mergeCell ref="G61:I61"/>
    <mergeCell ref="L42:M42"/>
    <mergeCell ref="E43:F43"/>
    <mergeCell ref="G43:H43"/>
    <mergeCell ref="J43:K43"/>
    <mergeCell ref="L43:M43"/>
    <mergeCell ref="A34:B34"/>
    <mergeCell ref="E34:F34"/>
    <mergeCell ref="G34:H34"/>
    <mergeCell ref="J34:K34"/>
    <mergeCell ref="L34:M34"/>
    <mergeCell ref="L40:M40"/>
    <mergeCell ref="E41:F41"/>
    <mergeCell ref="G41:H41"/>
    <mergeCell ref="J41:K41"/>
    <mergeCell ref="L41:M41"/>
    <mergeCell ref="G37:H37"/>
    <mergeCell ref="J37:K37"/>
    <mergeCell ref="L37:M37"/>
    <mergeCell ref="L38:M38"/>
    <mergeCell ref="L39:M39"/>
    <mergeCell ref="G35:H35"/>
    <mergeCell ref="G36:H36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44"/>
  <sheetViews>
    <sheetView showGridLines="0" zoomScale="120" zoomScaleNormal="120" workbookViewId="0">
      <selection activeCell="D23" sqref="D23:F23"/>
    </sheetView>
  </sheetViews>
  <sheetFormatPr defaultRowHeight="15" x14ac:dyDescent="0.25"/>
  <cols>
    <col min="1" max="1" width="16.28515625" customWidth="1"/>
    <col min="2" max="2" width="7.5703125" customWidth="1"/>
    <col min="3" max="3" width="8.85546875" customWidth="1"/>
    <col min="4" max="4" width="10.7109375" customWidth="1"/>
    <col min="5" max="5" width="9.42578125" customWidth="1"/>
    <col min="6" max="6" width="9.5703125" customWidth="1"/>
    <col min="7" max="7" width="9.42578125" customWidth="1"/>
    <col min="8" max="8" width="10.28515625" customWidth="1"/>
    <col min="9" max="9" width="10.140625" customWidth="1"/>
    <col min="10" max="10" width="10.7109375" customWidth="1"/>
    <col min="11" max="11" width="10.85546875" customWidth="1"/>
    <col min="12" max="12" width="9.42578125" customWidth="1"/>
  </cols>
  <sheetData>
    <row r="2" spans="1:12" ht="15.75" x14ac:dyDescent="0.25">
      <c r="C2" s="4"/>
      <c r="D2" s="5" t="s">
        <v>60</v>
      </c>
      <c r="E2" s="5"/>
      <c r="F2" s="5"/>
      <c r="G2" s="5"/>
      <c r="H2" s="2"/>
      <c r="I2" s="2"/>
      <c r="J2" s="2"/>
    </row>
    <row r="3" spans="1:12" ht="15.75" x14ac:dyDescent="0.25">
      <c r="D3" s="5"/>
      <c r="E3" s="5"/>
      <c r="F3" s="5"/>
      <c r="G3" s="5"/>
      <c r="H3" s="2"/>
      <c r="I3" s="2"/>
      <c r="J3" s="2"/>
    </row>
    <row r="4" spans="1:12" ht="15.75" thickBot="1" x14ac:dyDescent="0.3">
      <c r="C4" s="335"/>
      <c r="D4" s="2" t="s">
        <v>61</v>
      </c>
      <c r="E4" s="2"/>
      <c r="F4" s="2"/>
      <c r="G4" s="2"/>
      <c r="H4" s="2"/>
      <c r="I4" s="21"/>
      <c r="J4" s="21"/>
    </row>
    <row r="5" spans="1:12" ht="30" customHeight="1" x14ac:dyDescent="0.25">
      <c r="A5" s="641" t="s">
        <v>0</v>
      </c>
      <c r="B5" s="644" t="s">
        <v>1</v>
      </c>
      <c r="C5" s="645" t="s">
        <v>2</v>
      </c>
      <c r="D5" s="648" t="s">
        <v>3</v>
      </c>
      <c r="E5" s="649"/>
      <c r="F5" s="650" t="s">
        <v>17</v>
      </c>
      <c r="G5" s="651"/>
      <c r="H5" s="651"/>
      <c r="I5" s="651"/>
      <c r="J5" s="652"/>
      <c r="K5" s="648" t="s">
        <v>11</v>
      </c>
      <c r="L5" s="653"/>
    </row>
    <row r="6" spans="1:12" ht="15" customHeight="1" x14ac:dyDescent="0.25">
      <c r="A6" s="642"/>
      <c r="B6" s="586"/>
      <c r="C6" s="646"/>
      <c r="D6" s="585" t="s">
        <v>163</v>
      </c>
      <c r="E6" s="585" t="s">
        <v>62</v>
      </c>
      <c r="F6" s="585" t="s">
        <v>6</v>
      </c>
      <c r="G6" s="616" t="s">
        <v>7</v>
      </c>
      <c r="H6" s="617"/>
      <c r="I6" s="585" t="s">
        <v>214</v>
      </c>
      <c r="J6" s="585" t="s">
        <v>215</v>
      </c>
      <c r="K6" s="585" t="s">
        <v>163</v>
      </c>
      <c r="L6" s="639" t="s">
        <v>62</v>
      </c>
    </row>
    <row r="7" spans="1:12" ht="69.75" customHeight="1" thickBot="1" x14ac:dyDescent="0.3">
      <c r="A7" s="643"/>
      <c r="B7" s="615"/>
      <c r="C7" s="647"/>
      <c r="D7" s="615"/>
      <c r="E7" s="615"/>
      <c r="F7" s="615"/>
      <c r="G7" s="328" t="s">
        <v>163</v>
      </c>
      <c r="H7" s="328" t="s">
        <v>62</v>
      </c>
      <c r="I7" s="615"/>
      <c r="J7" s="615"/>
      <c r="K7" s="615"/>
      <c r="L7" s="640"/>
    </row>
    <row r="8" spans="1:12" x14ac:dyDescent="0.25">
      <c r="A8" s="633" t="s">
        <v>63</v>
      </c>
      <c r="B8" s="97">
        <v>5301</v>
      </c>
      <c r="C8" s="6" t="s">
        <v>187</v>
      </c>
      <c r="D8" s="188">
        <v>0</v>
      </c>
      <c r="E8" s="188">
        <v>0</v>
      </c>
      <c r="F8" s="188">
        <v>0</v>
      </c>
      <c r="G8" s="188">
        <v>0</v>
      </c>
      <c r="H8" s="188">
        <v>0</v>
      </c>
      <c r="I8" s="188">
        <v>0</v>
      </c>
      <c r="J8" s="188">
        <v>0</v>
      </c>
      <c r="K8" s="188">
        <v>0</v>
      </c>
      <c r="L8" s="198">
        <v>0</v>
      </c>
    </row>
    <row r="9" spans="1:12" ht="15.75" thickBot="1" x14ac:dyDescent="0.3">
      <c r="A9" s="634"/>
      <c r="B9" s="99">
        <v>5311</v>
      </c>
      <c r="C9" s="329" t="s">
        <v>188</v>
      </c>
      <c r="D9" s="189">
        <v>0</v>
      </c>
      <c r="E9" s="189">
        <v>0</v>
      </c>
      <c r="F9" s="189">
        <v>0</v>
      </c>
      <c r="G9" s="189">
        <v>0</v>
      </c>
      <c r="H9" s="189">
        <v>0</v>
      </c>
      <c r="I9" s="189">
        <v>0</v>
      </c>
      <c r="J9" s="189">
        <v>0</v>
      </c>
      <c r="K9" s="189">
        <v>0</v>
      </c>
      <c r="L9" s="199">
        <v>0</v>
      </c>
    </row>
    <row r="10" spans="1:12" x14ac:dyDescent="0.25">
      <c r="A10" s="633" t="s">
        <v>64</v>
      </c>
      <c r="B10" s="97">
        <v>5305</v>
      </c>
      <c r="C10" s="6" t="s">
        <v>189</v>
      </c>
      <c r="D10" s="188">
        <v>0</v>
      </c>
      <c r="E10" s="188">
        <v>0</v>
      </c>
      <c r="F10" s="188">
        <v>0</v>
      </c>
      <c r="G10" s="188">
        <v>0</v>
      </c>
      <c r="H10" s="188">
        <v>0</v>
      </c>
      <c r="I10" s="188">
        <v>0</v>
      </c>
      <c r="J10" s="188">
        <v>0</v>
      </c>
      <c r="K10" s="188">
        <v>0</v>
      </c>
      <c r="L10" s="198">
        <v>0</v>
      </c>
    </row>
    <row r="11" spans="1:12" ht="15.75" thickBot="1" x14ac:dyDescent="0.3">
      <c r="A11" s="634"/>
      <c r="B11" s="99">
        <v>5315</v>
      </c>
      <c r="C11" s="329" t="s">
        <v>197</v>
      </c>
      <c r="D11" s="189">
        <v>0</v>
      </c>
      <c r="E11" s="189">
        <v>0</v>
      </c>
      <c r="F11" s="189">
        <v>0</v>
      </c>
      <c r="G11" s="189">
        <v>0</v>
      </c>
      <c r="H11" s="189">
        <v>0</v>
      </c>
      <c r="I11" s="189">
        <v>0</v>
      </c>
      <c r="J11" s="189">
        <v>0</v>
      </c>
      <c r="K11" s="189">
        <v>0</v>
      </c>
      <c r="L11" s="199">
        <v>0</v>
      </c>
    </row>
    <row r="12" spans="1:12" ht="15" customHeight="1" x14ac:dyDescent="0.25">
      <c r="A12" s="635" t="s">
        <v>65</v>
      </c>
      <c r="B12" s="330">
        <v>5300</v>
      </c>
      <c r="C12" s="331" t="s">
        <v>189</v>
      </c>
      <c r="D12" s="265">
        <v>0</v>
      </c>
      <c r="E12" s="265">
        <v>0</v>
      </c>
      <c r="F12" s="265">
        <v>0</v>
      </c>
      <c r="G12" s="265">
        <v>0</v>
      </c>
      <c r="H12" s="265">
        <v>0</v>
      </c>
      <c r="I12" s="265">
        <v>0</v>
      </c>
      <c r="J12" s="265">
        <v>0</v>
      </c>
      <c r="K12" s="265">
        <v>0</v>
      </c>
      <c r="L12" s="332">
        <v>0</v>
      </c>
    </row>
    <row r="13" spans="1:12" ht="15.75" thickBot="1" x14ac:dyDescent="0.3">
      <c r="A13" s="634"/>
      <c r="B13" s="99">
        <v>5310</v>
      </c>
      <c r="C13" s="329" t="s">
        <v>197</v>
      </c>
      <c r="D13" s="189">
        <v>0</v>
      </c>
      <c r="E13" s="189">
        <v>0</v>
      </c>
      <c r="F13" s="189">
        <v>0</v>
      </c>
      <c r="G13" s="189">
        <v>0</v>
      </c>
      <c r="H13" s="189">
        <v>0</v>
      </c>
      <c r="I13" s="189">
        <v>0</v>
      </c>
      <c r="J13" s="189">
        <v>0</v>
      </c>
      <c r="K13" s="189">
        <v>0</v>
      </c>
      <c r="L13" s="199">
        <v>0</v>
      </c>
    </row>
    <row r="14" spans="1:12" x14ac:dyDescent="0.25">
      <c r="A14" s="27"/>
      <c r="B14" s="28"/>
      <c r="C14" s="29"/>
      <c r="D14" s="1"/>
      <c r="E14" s="1"/>
      <c r="F14" s="1"/>
      <c r="G14" s="1"/>
      <c r="H14" s="1"/>
      <c r="I14" s="1"/>
      <c r="J14" s="1"/>
      <c r="K14" s="1"/>
      <c r="L14" s="1"/>
    </row>
    <row r="15" spans="1:12" ht="15.75" thickBot="1" x14ac:dyDescent="0.3">
      <c r="C15" s="335"/>
      <c r="D15" s="2" t="s">
        <v>66</v>
      </c>
      <c r="E15" s="2"/>
      <c r="F15" s="2"/>
      <c r="G15" s="2"/>
      <c r="H15" s="2"/>
      <c r="I15" s="2"/>
    </row>
    <row r="16" spans="1:12" ht="31.5" customHeight="1" x14ac:dyDescent="0.25">
      <c r="A16" s="636" t="s">
        <v>0</v>
      </c>
      <c r="B16" s="579"/>
      <c r="C16" s="217" t="s">
        <v>1</v>
      </c>
      <c r="D16" s="578" t="s">
        <v>198</v>
      </c>
      <c r="E16" s="637"/>
      <c r="F16" s="579"/>
      <c r="G16" s="578" t="s">
        <v>177</v>
      </c>
      <c r="H16" s="637"/>
      <c r="I16" s="579"/>
      <c r="J16" s="550" t="s">
        <v>170</v>
      </c>
      <c r="K16" s="550"/>
      <c r="L16" s="638"/>
    </row>
    <row r="17" spans="1:42" ht="35.25" customHeight="1" x14ac:dyDescent="0.25">
      <c r="A17" s="629" t="s">
        <v>67</v>
      </c>
      <c r="B17" s="630"/>
      <c r="C17" s="20">
        <v>5320</v>
      </c>
      <c r="D17" s="618">
        <v>0</v>
      </c>
      <c r="E17" s="619">
        <v>0</v>
      </c>
      <c r="F17" s="620">
        <v>0</v>
      </c>
      <c r="G17" s="618">
        <v>0</v>
      </c>
      <c r="H17" s="619">
        <v>0</v>
      </c>
      <c r="I17" s="620">
        <v>0</v>
      </c>
      <c r="J17" s="618">
        <v>0</v>
      </c>
      <c r="K17" s="619">
        <v>0</v>
      </c>
      <c r="L17" s="621">
        <v>0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</row>
    <row r="18" spans="1:42" ht="49.5" customHeight="1" x14ac:dyDescent="0.25">
      <c r="A18" s="629" t="s">
        <v>68</v>
      </c>
      <c r="B18" s="630"/>
      <c r="C18" s="20">
        <v>5325</v>
      </c>
      <c r="D18" s="618">
        <v>0</v>
      </c>
      <c r="E18" s="619">
        <v>0</v>
      </c>
      <c r="F18" s="620">
        <v>0</v>
      </c>
      <c r="G18" s="618">
        <v>0</v>
      </c>
      <c r="H18" s="619">
        <v>0</v>
      </c>
      <c r="I18" s="620">
        <v>0</v>
      </c>
      <c r="J18" s="618">
        <v>0</v>
      </c>
      <c r="K18" s="619">
        <v>0</v>
      </c>
      <c r="L18" s="621">
        <v>0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</row>
    <row r="19" spans="1:42" ht="36.75" customHeight="1" thickBot="1" x14ac:dyDescent="0.3">
      <c r="A19" s="631" t="s">
        <v>69</v>
      </c>
      <c r="B19" s="632"/>
      <c r="C19" s="22">
        <v>5329</v>
      </c>
      <c r="D19" s="625">
        <v>0</v>
      </c>
      <c r="E19" s="626">
        <v>0</v>
      </c>
      <c r="F19" s="627">
        <v>0</v>
      </c>
      <c r="G19" s="625">
        <v>0</v>
      </c>
      <c r="H19" s="626">
        <v>0</v>
      </c>
      <c r="I19" s="627">
        <v>0</v>
      </c>
      <c r="J19" s="625">
        <v>0</v>
      </c>
      <c r="K19" s="626">
        <v>0</v>
      </c>
      <c r="L19" s="628">
        <v>0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</row>
    <row r="20" spans="1:42" ht="36.75" customHeight="1" x14ac:dyDescent="0.25">
      <c r="A20" s="30"/>
      <c r="B20" s="30"/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</row>
    <row r="21" spans="1:42" ht="6" customHeight="1" x14ac:dyDescent="0.25">
      <c r="A21" s="30"/>
      <c r="B21" s="30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</row>
    <row r="22" spans="1:42" ht="15.75" x14ac:dyDescent="0.25">
      <c r="C22" s="4"/>
      <c r="D22" s="5" t="s">
        <v>70</v>
      </c>
      <c r="E22" s="316"/>
      <c r="F22" s="316"/>
      <c r="G22" s="316"/>
    </row>
    <row r="23" spans="1:42" ht="15.75" thickBot="1" x14ac:dyDescent="0.3">
      <c r="C23" s="316"/>
      <c r="D23" s="2" t="s">
        <v>71</v>
      </c>
      <c r="E23" s="2"/>
      <c r="F23" s="2"/>
      <c r="G23" s="21"/>
      <c r="H23" s="2"/>
    </row>
    <row r="24" spans="1:42" ht="18.75" customHeight="1" x14ac:dyDescent="0.25">
      <c r="A24" s="574" t="s">
        <v>0</v>
      </c>
      <c r="B24" s="562" t="s">
        <v>1</v>
      </c>
      <c r="C24" s="576" t="s">
        <v>2</v>
      </c>
      <c r="D24" s="578" t="s">
        <v>3</v>
      </c>
      <c r="E24" s="579"/>
      <c r="F24" s="580" t="s">
        <v>17</v>
      </c>
      <c r="G24" s="581"/>
      <c r="H24" s="581"/>
      <c r="I24" s="581"/>
      <c r="J24" s="582"/>
      <c r="K24" s="578" t="s">
        <v>11</v>
      </c>
      <c r="L24" s="583"/>
    </row>
    <row r="25" spans="1:42" ht="15" customHeight="1" x14ac:dyDescent="0.25">
      <c r="A25" s="575"/>
      <c r="B25" s="563"/>
      <c r="C25" s="577"/>
      <c r="D25" s="566" t="s">
        <v>72</v>
      </c>
      <c r="E25" s="566" t="s">
        <v>78</v>
      </c>
      <c r="F25" s="585" t="s">
        <v>73</v>
      </c>
      <c r="G25" s="616" t="s">
        <v>7</v>
      </c>
      <c r="H25" s="617"/>
      <c r="I25" s="585" t="s">
        <v>75</v>
      </c>
      <c r="J25" s="585" t="s">
        <v>77</v>
      </c>
      <c r="K25" s="566" t="s">
        <v>163</v>
      </c>
      <c r="L25" s="568" t="s">
        <v>78</v>
      </c>
    </row>
    <row r="26" spans="1:42" ht="28.5" customHeight="1" thickBot="1" x14ac:dyDescent="0.3">
      <c r="A26" s="622"/>
      <c r="B26" s="623"/>
      <c r="C26" s="624"/>
      <c r="D26" s="612"/>
      <c r="E26" s="612"/>
      <c r="F26" s="615"/>
      <c r="G26" s="16" t="s">
        <v>74</v>
      </c>
      <c r="H26" s="16" t="s">
        <v>76</v>
      </c>
      <c r="I26" s="615"/>
      <c r="J26" s="615"/>
      <c r="K26" s="612"/>
      <c r="L26" s="613"/>
    </row>
    <row r="27" spans="1:42" x14ac:dyDescent="0.25">
      <c r="A27" s="614" t="s">
        <v>79</v>
      </c>
      <c r="B27" s="88">
        <v>5400</v>
      </c>
      <c r="C27" s="89" t="s">
        <v>189</v>
      </c>
      <c r="D27" s="203">
        <f>D29+D31+D33+D35+D37+D39+D41+D43</f>
        <v>33387</v>
      </c>
      <c r="E27" s="268">
        <v>0</v>
      </c>
      <c r="F27" s="90">
        <f t="shared" ref="F27:G27" si="0">F29+F31+F33+F35+F37+F39+F41+F43</f>
        <v>17434413</v>
      </c>
      <c r="G27" s="91">
        <f t="shared" si="0"/>
        <v>-17431065</v>
      </c>
      <c r="H27" s="268">
        <v>0</v>
      </c>
      <c r="I27" s="268">
        <v>0</v>
      </c>
      <c r="J27" s="268">
        <v>0</v>
      </c>
      <c r="K27" s="90">
        <f>D27+F27+G27+I27+J27</f>
        <v>36735</v>
      </c>
      <c r="L27" s="273">
        <v>0</v>
      </c>
    </row>
    <row r="28" spans="1:42" ht="15.75" thickBot="1" x14ac:dyDescent="0.3">
      <c r="A28" s="614"/>
      <c r="B28" s="52">
        <v>5420</v>
      </c>
      <c r="C28" s="75" t="s">
        <v>197</v>
      </c>
      <c r="D28" s="204">
        <f>D30+D32+D34+D36+D38+D40+D42+D44</f>
        <v>31392</v>
      </c>
      <c r="E28" s="269">
        <v>0</v>
      </c>
      <c r="F28" s="76">
        <f>F30+F32+F34+F36+F38+F40+F42+F44</f>
        <v>9572716</v>
      </c>
      <c r="G28" s="77">
        <f>G30+G32+G34+G36+G38+G40+G42+G44</f>
        <v>-9570721</v>
      </c>
      <c r="H28" s="272">
        <v>0</v>
      </c>
      <c r="I28" s="272">
        <v>0</v>
      </c>
      <c r="J28" s="272">
        <v>0</v>
      </c>
      <c r="K28" s="78">
        <f t="shared" ref="K28:K43" si="1">D28+F28+G28+I28+J28</f>
        <v>33387</v>
      </c>
      <c r="L28" s="274">
        <v>0</v>
      </c>
    </row>
    <row r="29" spans="1:42" x14ac:dyDescent="0.25">
      <c r="A29" s="81" t="s">
        <v>14</v>
      </c>
      <c r="B29" s="82">
        <f t="shared" ref="B29:B44" si="2">B27+1</f>
        <v>5401</v>
      </c>
      <c r="C29" s="83" t="s">
        <v>189</v>
      </c>
      <c r="D29" s="84">
        <v>1282</v>
      </c>
      <c r="E29" s="188">
        <v>0</v>
      </c>
      <c r="F29" s="85">
        <v>16190</v>
      </c>
      <c r="G29" s="86">
        <v>-15965</v>
      </c>
      <c r="H29" s="188">
        <v>0</v>
      </c>
      <c r="I29" s="188">
        <v>0</v>
      </c>
      <c r="J29" s="188">
        <v>0</v>
      </c>
      <c r="K29" s="85">
        <f t="shared" si="1"/>
        <v>1507</v>
      </c>
      <c r="L29" s="198">
        <v>0</v>
      </c>
    </row>
    <row r="30" spans="1:42" ht="13.5" customHeight="1" thickBot="1" x14ac:dyDescent="0.3">
      <c r="A30" s="87" t="s">
        <v>80</v>
      </c>
      <c r="B30" s="71">
        <f t="shared" si="2"/>
        <v>5421</v>
      </c>
      <c r="C30" s="73" t="s">
        <v>197</v>
      </c>
      <c r="D30" s="57">
        <v>1386</v>
      </c>
      <c r="E30" s="189">
        <v>0</v>
      </c>
      <c r="F30" s="72">
        <v>15002</v>
      </c>
      <c r="G30" s="63">
        <v>-15106</v>
      </c>
      <c r="H30" s="189">
        <v>0</v>
      </c>
      <c r="I30" s="189">
        <v>0</v>
      </c>
      <c r="J30" s="189">
        <v>0</v>
      </c>
      <c r="K30" s="72">
        <f t="shared" ref="K30" si="3">D30+F30+G30+I30+J30</f>
        <v>1282</v>
      </c>
      <c r="L30" s="199">
        <v>0</v>
      </c>
    </row>
    <row r="31" spans="1:42" x14ac:dyDescent="0.25">
      <c r="A31" s="572" t="s">
        <v>81</v>
      </c>
      <c r="B31" s="82">
        <f t="shared" si="2"/>
        <v>5402</v>
      </c>
      <c r="C31" s="83" t="str">
        <f>C29</f>
        <v>за 2015 г.</v>
      </c>
      <c r="D31" s="84">
        <v>213</v>
      </c>
      <c r="E31" s="188">
        <v>0</v>
      </c>
      <c r="F31" s="85">
        <v>4097</v>
      </c>
      <c r="G31" s="86">
        <v>-4099</v>
      </c>
      <c r="H31" s="188">
        <v>0</v>
      </c>
      <c r="I31" s="188">
        <v>0</v>
      </c>
      <c r="J31" s="188">
        <v>0</v>
      </c>
      <c r="K31" s="85">
        <f t="shared" si="1"/>
        <v>211</v>
      </c>
      <c r="L31" s="198">
        <v>0</v>
      </c>
    </row>
    <row r="32" spans="1:42" ht="15.75" thickBot="1" x14ac:dyDescent="0.3">
      <c r="A32" s="573"/>
      <c r="B32" s="71">
        <f t="shared" si="2"/>
        <v>5422</v>
      </c>
      <c r="C32" s="73" t="str">
        <f>C30</f>
        <v>за 2014г.</v>
      </c>
      <c r="D32" s="57">
        <v>10756</v>
      </c>
      <c r="E32" s="189">
        <v>0</v>
      </c>
      <c r="F32" s="72">
        <v>24781</v>
      </c>
      <c r="G32" s="63">
        <v>-35324</v>
      </c>
      <c r="H32" s="189">
        <v>0</v>
      </c>
      <c r="I32" s="189">
        <v>0</v>
      </c>
      <c r="J32" s="189">
        <v>0</v>
      </c>
      <c r="K32" s="72">
        <f t="shared" ref="K32" si="4">D32+F32+G32+I32+J32</f>
        <v>213</v>
      </c>
      <c r="L32" s="199">
        <v>0</v>
      </c>
    </row>
    <row r="33" spans="1:15" ht="15" customHeight="1" x14ac:dyDescent="0.25">
      <c r="A33" s="572" t="str">
        <f>[1]стр.7_9!B57</f>
        <v>Запасные части</v>
      </c>
      <c r="B33" s="82">
        <f t="shared" si="2"/>
        <v>5403</v>
      </c>
      <c r="C33" s="83" t="str">
        <f>C29</f>
        <v>за 2015 г.</v>
      </c>
      <c r="D33" s="84">
        <v>6363</v>
      </c>
      <c r="E33" s="188">
        <v>0</v>
      </c>
      <c r="F33" s="85">
        <v>4480</v>
      </c>
      <c r="G33" s="86">
        <v>-4014</v>
      </c>
      <c r="H33" s="188">
        <v>0</v>
      </c>
      <c r="I33" s="188">
        <v>0</v>
      </c>
      <c r="J33" s="188">
        <v>0</v>
      </c>
      <c r="K33" s="85">
        <f t="shared" si="1"/>
        <v>6829</v>
      </c>
      <c r="L33" s="198">
        <v>0</v>
      </c>
    </row>
    <row r="34" spans="1:15" ht="14.25" customHeight="1" thickBot="1" x14ac:dyDescent="0.3">
      <c r="A34" s="573"/>
      <c r="B34" s="71">
        <f t="shared" si="2"/>
        <v>5423</v>
      </c>
      <c r="C34" s="73" t="str">
        <f>C30</f>
        <v>за 2014г.</v>
      </c>
      <c r="D34" s="57">
        <v>7261</v>
      </c>
      <c r="E34" s="189">
        <v>0</v>
      </c>
      <c r="F34" s="72">
        <v>2523</v>
      </c>
      <c r="G34" s="63">
        <v>-3421</v>
      </c>
      <c r="H34" s="189">
        <v>0</v>
      </c>
      <c r="I34" s="189">
        <v>0</v>
      </c>
      <c r="J34" s="189">
        <v>0</v>
      </c>
      <c r="K34" s="72">
        <f t="shared" si="1"/>
        <v>6363</v>
      </c>
      <c r="L34" s="199">
        <v>0</v>
      </c>
    </row>
    <row r="35" spans="1:15" ht="15.75" thickBot="1" x14ac:dyDescent="0.3">
      <c r="A35" s="572" t="str">
        <f>[1]стр.7_9!B59</f>
        <v>Строительные материалы</v>
      </c>
      <c r="B35" s="82">
        <f t="shared" si="2"/>
        <v>5404</v>
      </c>
      <c r="C35" s="83" t="str">
        <f>C29</f>
        <v>за 2015 г.</v>
      </c>
      <c r="D35" s="270">
        <v>0</v>
      </c>
      <c r="E35" s="188">
        <v>0</v>
      </c>
      <c r="F35" s="188">
        <v>0</v>
      </c>
      <c r="G35" s="188">
        <v>0</v>
      </c>
      <c r="H35" s="188">
        <v>0</v>
      </c>
      <c r="I35" s="188">
        <v>0</v>
      </c>
      <c r="J35" s="188">
        <v>0</v>
      </c>
      <c r="K35" s="188">
        <v>0</v>
      </c>
      <c r="L35" s="198">
        <v>0</v>
      </c>
    </row>
    <row r="36" spans="1:15" ht="15.75" thickBot="1" x14ac:dyDescent="0.3">
      <c r="A36" s="573"/>
      <c r="B36" s="71">
        <f t="shared" si="2"/>
        <v>5424</v>
      </c>
      <c r="C36" s="73" t="str">
        <f>C30</f>
        <v>за 2014г.</v>
      </c>
      <c r="D36" s="271">
        <v>0</v>
      </c>
      <c r="E36" s="189">
        <v>0</v>
      </c>
      <c r="F36" s="72">
        <v>17</v>
      </c>
      <c r="G36" s="63">
        <v>-17</v>
      </c>
      <c r="H36" s="189">
        <v>0</v>
      </c>
      <c r="I36" s="189">
        <v>0</v>
      </c>
      <c r="J36" s="189">
        <v>0</v>
      </c>
      <c r="K36" s="189">
        <v>0</v>
      </c>
      <c r="L36" s="199">
        <v>0</v>
      </c>
      <c r="O36" s="188">
        <v>0</v>
      </c>
    </row>
    <row r="37" spans="1:15" x14ac:dyDescent="0.25">
      <c r="A37" s="572" t="str">
        <f>[1]стр.7_9!B61</f>
        <v xml:space="preserve">Специальная оснастка и спец. одежда </v>
      </c>
      <c r="B37" s="82">
        <f t="shared" si="2"/>
        <v>5405</v>
      </c>
      <c r="C37" s="83" t="str">
        <f>C29</f>
        <v>за 2015 г.</v>
      </c>
      <c r="D37" s="84">
        <v>924</v>
      </c>
      <c r="E37" s="188">
        <v>0</v>
      </c>
      <c r="F37" s="85">
        <v>1164</v>
      </c>
      <c r="G37" s="86">
        <v>-1194</v>
      </c>
      <c r="H37" s="188">
        <v>0</v>
      </c>
      <c r="I37" s="188">
        <v>0</v>
      </c>
      <c r="J37" s="188">
        <v>0</v>
      </c>
      <c r="K37" s="85">
        <f t="shared" si="1"/>
        <v>894</v>
      </c>
      <c r="L37" s="198">
        <v>0</v>
      </c>
    </row>
    <row r="38" spans="1:15" ht="19.5" customHeight="1" thickBot="1" x14ac:dyDescent="0.3">
      <c r="A38" s="573"/>
      <c r="B38" s="71">
        <f t="shared" si="2"/>
        <v>5425</v>
      </c>
      <c r="C38" s="73" t="str">
        <f>C30</f>
        <v>за 2014г.</v>
      </c>
      <c r="D38" s="57">
        <v>1377</v>
      </c>
      <c r="E38" s="189">
        <v>0</v>
      </c>
      <c r="F38" s="72">
        <v>1189</v>
      </c>
      <c r="G38" s="63">
        <v>-1642</v>
      </c>
      <c r="H38" s="189">
        <v>0</v>
      </c>
      <c r="I38" s="189">
        <v>0</v>
      </c>
      <c r="J38" s="189">
        <v>0</v>
      </c>
      <c r="K38" s="72">
        <f t="shared" ref="K38" si="5">D38+F38+G38+I38+J38</f>
        <v>924</v>
      </c>
      <c r="L38" s="199">
        <v>0</v>
      </c>
    </row>
    <row r="39" spans="1:15" ht="12.75" customHeight="1" x14ac:dyDescent="0.25">
      <c r="A39" s="572" t="str">
        <f>[1]стр.7_9!B63</f>
        <v>Прочие материалы</v>
      </c>
      <c r="B39" s="82">
        <f t="shared" si="2"/>
        <v>5406</v>
      </c>
      <c r="C39" s="83" t="str">
        <f>C29</f>
        <v>за 2015 г.</v>
      </c>
      <c r="D39" s="84">
        <v>19491</v>
      </c>
      <c r="E39" s="188">
        <v>0</v>
      </c>
      <c r="F39" s="85">
        <v>51173</v>
      </c>
      <c r="G39" s="86">
        <v>-50932</v>
      </c>
      <c r="H39" s="188">
        <v>0</v>
      </c>
      <c r="I39" s="188">
        <v>0</v>
      </c>
      <c r="J39" s="188">
        <v>0</v>
      </c>
      <c r="K39" s="85">
        <f t="shared" si="1"/>
        <v>19732</v>
      </c>
      <c r="L39" s="198">
        <v>0</v>
      </c>
    </row>
    <row r="40" spans="1:15" ht="12.75" customHeight="1" thickBot="1" x14ac:dyDescent="0.3">
      <c r="A40" s="573">
        <f>[1]стр.7_9!B64</f>
        <v>0</v>
      </c>
      <c r="B40" s="71">
        <f t="shared" si="2"/>
        <v>5426</v>
      </c>
      <c r="C40" s="73" t="str">
        <f>C30</f>
        <v>за 2014г.</v>
      </c>
      <c r="D40" s="57">
        <v>3731</v>
      </c>
      <c r="E40" s="189">
        <v>0</v>
      </c>
      <c r="F40" s="72">
        <v>68837</v>
      </c>
      <c r="G40" s="63">
        <v>-53077</v>
      </c>
      <c r="H40" s="189">
        <v>0</v>
      </c>
      <c r="I40" s="189">
        <v>0</v>
      </c>
      <c r="J40" s="189">
        <v>0</v>
      </c>
      <c r="K40" s="72">
        <f t="shared" ref="K40" si="6">D40+F40+G40+I40+J40</f>
        <v>19491</v>
      </c>
      <c r="L40" s="199">
        <v>0</v>
      </c>
    </row>
    <row r="41" spans="1:15" ht="15" customHeight="1" x14ac:dyDescent="0.25">
      <c r="A41" s="572" t="str">
        <f>[1]стр.7_9!B65</f>
        <v>Готовая продукция и товары для перепродажи</v>
      </c>
      <c r="B41" s="82">
        <f t="shared" si="2"/>
        <v>5407</v>
      </c>
      <c r="C41" s="83" t="str">
        <f>C29</f>
        <v>за 2015 г.</v>
      </c>
      <c r="D41" s="84">
        <v>4193</v>
      </c>
      <c r="E41" s="188">
        <v>0</v>
      </c>
      <c r="F41" s="85">
        <v>17357170</v>
      </c>
      <c r="G41" s="86">
        <v>-17353853</v>
      </c>
      <c r="H41" s="188">
        <v>0</v>
      </c>
      <c r="I41" s="188">
        <v>0</v>
      </c>
      <c r="J41" s="188">
        <v>0</v>
      </c>
      <c r="K41" s="85">
        <f t="shared" si="1"/>
        <v>7510</v>
      </c>
      <c r="L41" s="198">
        <v>0</v>
      </c>
    </row>
    <row r="42" spans="1:15" ht="15.75" customHeight="1" thickBot="1" x14ac:dyDescent="0.3">
      <c r="A42" s="573">
        <f>[1]стр.7_9!B66</f>
        <v>0</v>
      </c>
      <c r="B42" s="71">
        <f t="shared" si="2"/>
        <v>5427</v>
      </c>
      <c r="C42" s="73" t="str">
        <f>C30</f>
        <v>за 2014г.</v>
      </c>
      <c r="D42" s="57">
        <v>6416</v>
      </c>
      <c r="E42" s="189">
        <v>0</v>
      </c>
      <c r="F42" s="72">
        <v>9459304</v>
      </c>
      <c r="G42" s="63">
        <v>-9461527</v>
      </c>
      <c r="H42" s="189">
        <v>0</v>
      </c>
      <c r="I42" s="189">
        <v>0</v>
      </c>
      <c r="J42" s="189">
        <v>0</v>
      </c>
      <c r="K42" s="72">
        <v>4193</v>
      </c>
      <c r="L42" s="199">
        <v>0</v>
      </c>
    </row>
    <row r="43" spans="1:15" ht="12.75" customHeight="1" x14ac:dyDescent="0.25">
      <c r="A43" s="611" t="str">
        <f>[1]стр.7_9!B67</f>
        <v>Расходы будущих периодов</v>
      </c>
      <c r="B43" s="79">
        <f t="shared" si="2"/>
        <v>5408</v>
      </c>
      <c r="C43" s="80" t="str">
        <f>C29</f>
        <v>за 2015 г.</v>
      </c>
      <c r="D43" s="84">
        <v>921</v>
      </c>
      <c r="E43" s="188">
        <v>0</v>
      </c>
      <c r="F43" s="85">
        <v>139</v>
      </c>
      <c r="G43" s="86">
        <v>-1008</v>
      </c>
      <c r="H43" s="188">
        <v>0</v>
      </c>
      <c r="I43" s="188">
        <v>0</v>
      </c>
      <c r="J43" s="188">
        <v>0</v>
      </c>
      <c r="K43" s="85">
        <f t="shared" si="1"/>
        <v>52</v>
      </c>
      <c r="L43" s="198">
        <v>0</v>
      </c>
    </row>
    <row r="44" spans="1:15" ht="12.75" customHeight="1" thickBot="1" x14ac:dyDescent="0.3">
      <c r="A44" s="573">
        <f>[1]стр.7_9!B68</f>
        <v>0</v>
      </c>
      <c r="B44" s="71">
        <f t="shared" si="2"/>
        <v>5428</v>
      </c>
      <c r="C44" s="73" t="str">
        <f>C30</f>
        <v>за 2014г.</v>
      </c>
      <c r="D44" s="57">
        <v>465</v>
      </c>
      <c r="E44" s="189">
        <v>0</v>
      </c>
      <c r="F44" s="154">
        <v>1063</v>
      </c>
      <c r="G44" s="155">
        <v>-607</v>
      </c>
      <c r="H44" s="189">
        <v>0</v>
      </c>
      <c r="I44" s="189">
        <v>0</v>
      </c>
      <c r="J44" s="189">
        <v>0</v>
      </c>
      <c r="K44" s="140">
        <v>921</v>
      </c>
      <c r="L44" s="199">
        <v>0</v>
      </c>
    </row>
  </sheetData>
  <mergeCells count="55">
    <mergeCell ref="K5:L5"/>
    <mergeCell ref="D6:D7"/>
    <mergeCell ref="E6:E7"/>
    <mergeCell ref="F6:F7"/>
    <mergeCell ref="G6:H6"/>
    <mergeCell ref="A5:A7"/>
    <mergeCell ref="B5:B7"/>
    <mergeCell ref="C5:C7"/>
    <mergeCell ref="D5:E5"/>
    <mergeCell ref="F5:J5"/>
    <mergeCell ref="G16:I16"/>
    <mergeCell ref="J16:L16"/>
    <mergeCell ref="I6:I7"/>
    <mergeCell ref="K6:K7"/>
    <mergeCell ref="L6:L7"/>
    <mergeCell ref="J6:J7"/>
    <mergeCell ref="D17:F17"/>
    <mergeCell ref="D18:F18"/>
    <mergeCell ref="A8:A9"/>
    <mergeCell ref="A10:A11"/>
    <mergeCell ref="A12:A13"/>
    <mergeCell ref="A16:B16"/>
    <mergeCell ref="D16:F16"/>
    <mergeCell ref="G17:I17"/>
    <mergeCell ref="J17:L17"/>
    <mergeCell ref="A24:A26"/>
    <mergeCell ref="B24:B26"/>
    <mergeCell ref="C24:C26"/>
    <mergeCell ref="D24:E24"/>
    <mergeCell ref="F24:J24"/>
    <mergeCell ref="K24:L24"/>
    <mergeCell ref="G18:I18"/>
    <mergeCell ref="J18:L18"/>
    <mergeCell ref="D19:F19"/>
    <mergeCell ref="G19:I19"/>
    <mergeCell ref="J19:L19"/>
    <mergeCell ref="A17:B17"/>
    <mergeCell ref="A18:B18"/>
    <mergeCell ref="A19:B19"/>
    <mergeCell ref="K25:K26"/>
    <mergeCell ref="L25:L26"/>
    <mergeCell ref="A27:A28"/>
    <mergeCell ref="A31:A32"/>
    <mergeCell ref="A33:A34"/>
    <mergeCell ref="D25:D26"/>
    <mergeCell ref="E25:E26"/>
    <mergeCell ref="F25:F26"/>
    <mergeCell ref="G25:H25"/>
    <mergeCell ref="I25:I26"/>
    <mergeCell ref="J25:J26"/>
    <mergeCell ref="A43:A44"/>
    <mergeCell ref="A35:A36"/>
    <mergeCell ref="A37:A38"/>
    <mergeCell ref="A39:A40"/>
    <mergeCell ref="A41:A42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56"/>
  <sheetViews>
    <sheetView showGridLines="0" zoomScale="120" zoomScaleNormal="120" workbookViewId="0">
      <selection activeCell="D27" sqref="D27"/>
    </sheetView>
  </sheetViews>
  <sheetFormatPr defaultRowHeight="15" x14ac:dyDescent="0.25"/>
  <cols>
    <col min="1" max="1" width="15.5703125" customWidth="1"/>
    <col min="2" max="2" width="9" customWidth="1"/>
    <col min="3" max="3" width="9.42578125" customWidth="1"/>
    <col min="4" max="4" width="11.42578125" customWidth="1"/>
    <col min="5" max="5" width="11.140625" customWidth="1"/>
    <col min="6" max="6" width="11.28515625" customWidth="1"/>
    <col min="7" max="7" width="10" customWidth="1"/>
    <col min="8" max="8" width="11.7109375" customWidth="1"/>
    <col min="9" max="9" width="9" customWidth="1"/>
    <col min="10" max="10" width="9.140625" customWidth="1"/>
    <col min="11" max="11" width="10.42578125" customWidth="1"/>
    <col min="12" max="12" width="10.85546875" customWidth="1"/>
    <col min="13" max="13" width="12.85546875" customWidth="1"/>
  </cols>
  <sheetData>
    <row r="1" spans="1:18" ht="15.75" x14ac:dyDescent="0.25">
      <c r="C1" s="5" t="s">
        <v>101</v>
      </c>
      <c r="D1" s="5"/>
      <c r="E1" s="5"/>
      <c r="F1" s="5"/>
      <c r="G1" s="5"/>
      <c r="H1" s="5"/>
      <c r="I1" s="5"/>
    </row>
    <row r="2" spans="1:18" ht="15.75" thickBot="1" x14ac:dyDescent="0.3">
      <c r="B2" s="2"/>
      <c r="C2" s="2" t="s">
        <v>102</v>
      </c>
      <c r="D2" s="2"/>
      <c r="E2" s="2"/>
      <c r="F2" s="2"/>
      <c r="G2" s="2"/>
      <c r="H2" s="2"/>
      <c r="I2" s="2"/>
      <c r="J2" s="2"/>
    </row>
    <row r="3" spans="1:18" ht="24.75" customHeight="1" x14ac:dyDescent="0.25">
      <c r="A3" s="574" t="s">
        <v>0</v>
      </c>
      <c r="B3" s="562" t="s">
        <v>1</v>
      </c>
      <c r="C3" s="562" t="s">
        <v>2</v>
      </c>
      <c r="D3" s="578" t="s">
        <v>3</v>
      </c>
      <c r="E3" s="579"/>
      <c r="F3" s="580" t="s">
        <v>17</v>
      </c>
      <c r="G3" s="581"/>
      <c r="H3" s="581"/>
      <c r="I3" s="581"/>
      <c r="J3" s="581"/>
      <c r="K3" s="582"/>
      <c r="L3" s="578" t="s">
        <v>11</v>
      </c>
      <c r="M3" s="583"/>
    </row>
    <row r="4" spans="1:18" ht="15" customHeight="1" x14ac:dyDescent="0.25">
      <c r="A4" s="575"/>
      <c r="B4" s="563"/>
      <c r="C4" s="563"/>
      <c r="D4" s="566" t="s">
        <v>82</v>
      </c>
      <c r="E4" s="566" t="s">
        <v>83</v>
      </c>
      <c r="F4" s="692" t="s">
        <v>84</v>
      </c>
      <c r="G4" s="693"/>
      <c r="H4" s="692" t="s">
        <v>7</v>
      </c>
      <c r="I4" s="696"/>
      <c r="J4" s="694" t="s">
        <v>115</v>
      </c>
      <c r="K4" s="694" t="s">
        <v>89</v>
      </c>
      <c r="L4" s="566" t="s">
        <v>82</v>
      </c>
      <c r="M4" s="568" t="s">
        <v>83</v>
      </c>
    </row>
    <row r="5" spans="1:18" ht="43.5" customHeight="1" thickBot="1" x14ac:dyDescent="0.3">
      <c r="A5" s="575"/>
      <c r="B5" s="563"/>
      <c r="C5" s="563"/>
      <c r="D5" s="567"/>
      <c r="E5" s="584"/>
      <c r="F5" s="24" t="s">
        <v>85</v>
      </c>
      <c r="G5" s="24" t="s">
        <v>86</v>
      </c>
      <c r="H5" s="24" t="s">
        <v>87</v>
      </c>
      <c r="I5" s="33" t="s">
        <v>88</v>
      </c>
      <c r="J5" s="697"/>
      <c r="K5" s="695"/>
      <c r="L5" s="567"/>
      <c r="M5" s="569"/>
    </row>
    <row r="6" spans="1:18" ht="25.5" customHeight="1" x14ac:dyDescent="0.25">
      <c r="A6" s="735" t="s">
        <v>90</v>
      </c>
      <c r="B6" s="50">
        <v>5501</v>
      </c>
      <c r="C6" s="93" t="s">
        <v>191</v>
      </c>
      <c r="D6" s="161">
        <f>D8</f>
        <v>81922</v>
      </c>
      <c r="E6" s="182">
        <v>0</v>
      </c>
      <c r="F6" s="182">
        <v>0</v>
      </c>
      <c r="G6" s="182">
        <v>0</v>
      </c>
      <c r="H6" s="163">
        <f t="shared" ref="H6" si="0">H8</f>
        <v>-81897</v>
      </c>
      <c r="I6" s="182">
        <v>0</v>
      </c>
      <c r="J6" s="182">
        <v>0</v>
      </c>
      <c r="K6" s="182">
        <v>0</v>
      </c>
      <c r="L6" s="162">
        <f>D6+F6+G6+H6+K6</f>
        <v>25</v>
      </c>
      <c r="M6" s="280">
        <v>0</v>
      </c>
      <c r="N6" s="23"/>
      <c r="O6" s="23"/>
      <c r="P6" s="23"/>
      <c r="Q6" s="23"/>
      <c r="R6" s="23"/>
    </row>
    <row r="7" spans="1:18" ht="20.25" customHeight="1" thickBot="1" x14ac:dyDescent="0.3">
      <c r="A7" s="736"/>
      <c r="B7" s="25">
        <v>5521</v>
      </c>
      <c r="C7" s="51" t="s">
        <v>204</v>
      </c>
      <c r="D7" s="284">
        <v>0</v>
      </c>
      <c r="E7" s="183">
        <v>0</v>
      </c>
      <c r="F7" s="164">
        <f>F9</f>
        <v>81922</v>
      </c>
      <c r="G7" s="183">
        <v>0</v>
      </c>
      <c r="H7" s="165">
        <f>H9</f>
        <v>0</v>
      </c>
      <c r="I7" s="183">
        <v>0</v>
      </c>
      <c r="J7" s="183">
        <v>0</v>
      </c>
      <c r="K7" s="183">
        <v>0</v>
      </c>
      <c r="L7" s="164">
        <f t="shared" ref="L7:L8" si="1">D7+F7+G7+H7+K7</f>
        <v>81922</v>
      </c>
      <c r="M7" s="281">
        <v>0</v>
      </c>
      <c r="N7" s="168"/>
      <c r="O7" s="23"/>
      <c r="P7" s="23"/>
      <c r="Q7" s="23"/>
      <c r="R7" s="23"/>
    </row>
    <row r="8" spans="1:18" ht="15" customHeight="1" x14ac:dyDescent="0.25">
      <c r="A8" s="222" t="s">
        <v>40</v>
      </c>
      <c r="B8" s="223">
        <f>B6+1</f>
        <v>5502</v>
      </c>
      <c r="C8" s="224" t="s">
        <v>189</v>
      </c>
      <c r="D8" s="225">
        <v>81922</v>
      </c>
      <c r="E8" s="184">
        <v>0</v>
      </c>
      <c r="F8" s="187">
        <v>0</v>
      </c>
      <c r="G8" s="187">
        <f>-I8</f>
        <v>0</v>
      </c>
      <c r="H8" s="167">
        <v>-81897</v>
      </c>
      <c r="I8" s="187">
        <v>0</v>
      </c>
      <c r="J8" s="187">
        <v>0</v>
      </c>
      <c r="K8" s="187">
        <v>0</v>
      </c>
      <c r="L8" s="157">
        <f t="shared" si="1"/>
        <v>25</v>
      </c>
      <c r="M8" s="282">
        <v>0</v>
      </c>
      <c r="N8" s="160"/>
    </row>
    <row r="9" spans="1:18" ht="21" customHeight="1" thickBot="1" x14ac:dyDescent="0.3">
      <c r="A9" s="222" t="s">
        <v>91</v>
      </c>
      <c r="B9" s="226">
        <f>B7+1</f>
        <v>5522</v>
      </c>
      <c r="C9" s="227" t="s">
        <v>197</v>
      </c>
      <c r="D9" s="189">
        <v>0</v>
      </c>
      <c r="E9" s="185">
        <v>0</v>
      </c>
      <c r="F9" s="186">
        <v>81922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228">
        <f t="shared" ref="L9" si="2">D9+F9+G9+H9+K9</f>
        <v>81922</v>
      </c>
      <c r="M9" s="283">
        <v>0</v>
      </c>
      <c r="N9" s="168"/>
    </row>
    <row r="10" spans="1:18" ht="19.5" customHeight="1" x14ac:dyDescent="0.25">
      <c r="A10" s="737" t="s">
        <v>92</v>
      </c>
      <c r="B10" s="229">
        <v>5510</v>
      </c>
      <c r="C10" s="230" t="s">
        <v>189</v>
      </c>
      <c r="D10" s="231">
        <f>D12+D14+D16</f>
        <v>5324112</v>
      </c>
      <c r="E10" s="232">
        <f>E12+E14+E16</f>
        <v>-1893956</v>
      </c>
      <c r="F10" s="213">
        <f>F12+F14+F16</f>
        <v>56018522</v>
      </c>
      <c r="G10" s="213">
        <f t="shared" ref="G10:M10" si="3">G12+G14+G16</f>
        <v>98486</v>
      </c>
      <c r="H10" s="212">
        <f t="shared" si="3"/>
        <v>-56176148</v>
      </c>
      <c r="I10" s="212">
        <f t="shared" si="3"/>
        <v>-48</v>
      </c>
      <c r="J10" s="232">
        <f t="shared" si="3"/>
        <v>-299097</v>
      </c>
      <c r="K10" s="233">
        <f t="shared" si="3"/>
        <v>0</v>
      </c>
      <c r="L10" s="213">
        <f t="shared" ref="L10:L11" si="4">D10+F10+G10+H10+K10+I10</f>
        <v>5264924</v>
      </c>
      <c r="M10" s="234">
        <f t="shared" si="3"/>
        <v>-2193053</v>
      </c>
      <c r="N10" s="160"/>
    </row>
    <row r="11" spans="1:18" ht="27" customHeight="1" thickBot="1" x14ac:dyDescent="0.3">
      <c r="A11" s="738"/>
      <c r="B11" s="235">
        <v>5530</v>
      </c>
      <c r="C11" s="236" t="s">
        <v>197</v>
      </c>
      <c r="D11" s="237">
        <f>D13+D15+D17</f>
        <v>4575714</v>
      </c>
      <c r="E11" s="238">
        <f t="shared" ref="E11:M11" si="5">E13+E15+E17</f>
        <v>-814383</v>
      </c>
      <c r="F11" s="239">
        <f t="shared" si="5"/>
        <v>48025074</v>
      </c>
      <c r="G11" s="239">
        <f t="shared" si="5"/>
        <v>118287</v>
      </c>
      <c r="H11" s="205">
        <f t="shared" si="5"/>
        <v>-47394963</v>
      </c>
      <c r="I11" s="240">
        <v>0</v>
      </c>
      <c r="J11" s="238">
        <f t="shared" si="5"/>
        <v>-1079573</v>
      </c>
      <c r="K11" s="240">
        <f t="shared" si="5"/>
        <v>0</v>
      </c>
      <c r="L11" s="239">
        <f t="shared" si="4"/>
        <v>5324112</v>
      </c>
      <c r="M11" s="241">
        <f t="shared" si="5"/>
        <v>-1893956</v>
      </c>
    </row>
    <row r="12" spans="1:18" x14ac:dyDescent="0.25">
      <c r="A12" s="743" t="s">
        <v>91</v>
      </c>
      <c r="B12" s="242">
        <f t="shared" ref="B12:B17" si="6">B10+1</f>
        <v>5511</v>
      </c>
      <c r="C12" s="243" t="str">
        <f>C10</f>
        <v>за 2015 г.</v>
      </c>
      <c r="D12" s="244">
        <v>5241124</v>
      </c>
      <c r="E12" s="137">
        <v>-1874865</v>
      </c>
      <c r="F12" s="138">
        <f>37952838-12255</f>
        <v>37940583</v>
      </c>
      <c r="G12" s="138">
        <v>12255</v>
      </c>
      <c r="H12" s="135">
        <f>-38086813-48</f>
        <v>-38086861</v>
      </c>
      <c r="I12" s="190">
        <v>0</v>
      </c>
      <c r="J12" s="137">
        <f>-271584-3031</f>
        <v>-274615</v>
      </c>
      <c r="K12" s="190">
        <v>0</v>
      </c>
      <c r="L12" s="138">
        <f>D12+F12+G12+H12+K12+I12</f>
        <v>5107101</v>
      </c>
      <c r="M12" s="245">
        <f t="shared" ref="M12:M16" si="7">E12+J12</f>
        <v>-2149480</v>
      </c>
    </row>
    <row r="13" spans="1:18" ht="15.75" customHeight="1" thickBot="1" x14ac:dyDescent="0.3">
      <c r="A13" s="744"/>
      <c r="B13" s="246">
        <f t="shared" si="6"/>
        <v>5531</v>
      </c>
      <c r="C13" s="247" t="str">
        <f>C11</f>
        <v>за 2014г.</v>
      </c>
      <c r="D13" s="248">
        <v>4483138</v>
      </c>
      <c r="E13" s="159">
        <v>-796025</v>
      </c>
      <c r="F13" s="249">
        <v>34088941</v>
      </c>
      <c r="G13" s="249">
        <v>20412</v>
      </c>
      <c r="H13" s="136">
        <v>-33351367</v>
      </c>
      <c r="I13" s="191">
        <v>0</v>
      </c>
      <c r="J13" s="159">
        <v>-1078840</v>
      </c>
      <c r="K13" s="191">
        <v>0</v>
      </c>
      <c r="L13" s="249">
        <f t="shared" ref="L13" si="8">D13+F13+G13+H13+K13+I13</f>
        <v>5241124</v>
      </c>
      <c r="M13" s="250">
        <f t="shared" ref="M13" si="9">E13+J13</f>
        <v>-1874865</v>
      </c>
    </row>
    <row r="14" spans="1:18" x14ac:dyDescent="0.25">
      <c r="A14" s="743" t="s">
        <v>93</v>
      </c>
      <c r="B14" s="242">
        <f t="shared" si="6"/>
        <v>5512</v>
      </c>
      <c r="C14" s="243" t="str">
        <f>C12</f>
        <v>за 2015 г.</v>
      </c>
      <c r="D14" s="251">
        <v>653</v>
      </c>
      <c r="E14" s="187">
        <v>0</v>
      </c>
      <c r="F14" s="157">
        <v>10527075</v>
      </c>
      <c r="G14" s="187">
        <v>0</v>
      </c>
      <c r="H14" s="158">
        <f>-10484009+9364</f>
        <v>-10474645</v>
      </c>
      <c r="I14" s="187">
        <v>0</v>
      </c>
      <c r="J14" s="206">
        <v>-16177</v>
      </c>
      <c r="K14" s="187">
        <v>0</v>
      </c>
      <c r="L14" s="157">
        <f t="shared" ref="L14:L19" si="10">D14+F14+G14+H14+K14+I14</f>
        <v>53083</v>
      </c>
      <c r="M14" s="166">
        <f t="shared" si="7"/>
        <v>-16177</v>
      </c>
    </row>
    <row r="15" spans="1:18" ht="12.75" customHeight="1" thickBot="1" x14ac:dyDescent="0.3">
      <c r="A15" s="744"/>
      <c r="B15" s="246">
        <f t="shared" si="6"/>
        <v>5532</v>
      </c>
      <c r="C15" s="247" t="str">
        <f>C13</f>
        <v>за 2014г.</v>
      </c>
      <c r="D15" s="248">
        <v>1143</v>
      </c>
      <c r="E15" s="159">
        <v>-605</v>
      </c>
      <c r="F15" s="249">
        <v>8785235</v>
      </c>
      <c r="G15" s="191">
        <v>0</v>
      </c>
      <c r="H15" s="136">
        <v>-8785725</v>
      </c>
      <c r="I15" s="191">
        <v>0</v>
      </c>
      <c r="J15" s="159">
        <v>605</v>
      </c>
      <c r="K15" s="191">
        <v>0</v>
      </c>
      <c r="L15" s="249">
        <f t="shared" ref="L15" si="11">D15+F15+G15+H15+K15+I15</f>
        <v>653</v>
      </c>
      <c r="M15" s="279">
        <v>0</v>
      </c>
    </row>
    <row r="16" spans="1:18" x14ac:dyDescent="0.25">
      <c r="A16" s="743" t="s">
        <v>94</v>
      </c>
      <c r="B16" s="242">
        <f t="shared" si="6"/>
        <v>5513</v>
      </c>
      <c r="C16" s="243" t="str">
        <f>C12</f>
        <v>за 2015 г.</v>
      </c>
      <c r="D16" s="244">
        <v>82335</v>
      </c>
      <c r="E16" s="137">
        <v>-19091</v>
      </c>
      <c r="F16" s="138">
        <f>7624487+12608-86231</f>
        <v>7550864</v>
      </c>
      <c r="G16" s="138">
        <v>86231</v>
      </c>
      <c r="H16" s="135">
        <f>-7614690+48</f>
        <v>-7614642</v>
      </c>
      <c r="I16" s="135">
        <v>-48</v>
      </c>
      <c r="J16" s="137">
        <v>-8305</v>
      </c>
      <c r="K16" s="190">
        <v>0</v>
      </c>
      <c r="L16" s="138">
        <f t="shared" si="10"/>
        <v>104740</v>
      </c>
      <c r="M16" s="245">
        <f t="shared" si="7"/>
        <v>-27396</v>
      </c>
    </row>
    <row r="17" spans="1:16" ht="15.75" thickBot="1" x14ac:dyDescent="0.3">
      <c r="A17" s="744"/>
      <c r="B17" s="246">
        <f t="shared" si="6"/>
        <v>5533</v>
      </c>
      <c r="C17" s="247" t="str">
        <f>C13</f>
        <v>за 2014г.</v>
      </c>
      <c r="D17" s="248">
        <v>91433</v>
      </c>
      <c r="E17" s="159">
        <v>-17753</v>
      </c>
      <c r="F17" s="249">
        <v>5150898</v>
      </c>
      <c r="G17" s="249">
        <v>97875</v>
      </c>
      <c r="H17" s="136">
        <v>-5257871</v>
      </c>
      <c r="I17" s="191">
        <v>0</v>
      </c>
      <c r="J17" s="159">
        <v>-1338</v>
      </c>
      <c r="K17" s="191">
        <v>0</v>
      </c>
      <c r="L17" s="249">
        <f t="shared" ref="L17" si="12">D17+F17+G17+H17+K17+I17</f>
        <v>82335</v>
      </c>
      <c r="M17" s="250">
        <f t="shared" ref="M17" si="13">E17+J17</f>
        <v>-19091</v>
      </c>
    </row>
    <row r="18" spans="1:16" x14ac:dyDescent="0.25">
      <c r="A18" s="745" t="s">
        <v>95</v>
      </c>
      <c r="B18" s="252">
        <v>5500</v>
      </c>
      <c r="C18" s="253" t="s">
        <v>189</v>
      </c>
      <c r="D18" s="254">
        <f>D10+D6</f>
        <v>5406034</v>
      </c>
      <c r="E18" s="255">
        <f t="shared" ref="E18:M18" si="14">E10+E6</f>
        <v>-1893956</v>
      </c>
      <c r="F18" s="256">
        <f t="shared" si="14"/>
        <v>56018522</v>
      </c>
      <c r="G18" s="256">
        <f t="shared" si="14"/>
        <v>98486</v>
      </c>
      <c r="H18" s="257">
        <f t="shared" si="14"/>
        <v>-56258045</v>
      </c>
      <c r="I18" s="257">
        <f t="shared" si="14"/>
        <v>-48</v>
      </c>
      <c r="J18" s="255">
        <f t="shared" si="14"/>
        <v>-299097</v>
      </c>
      <c r="K18" s="258">
        <f t="shared" si="14"/>
        <v>0</v>
      </c>
      <c r="L18" s="256">
        <f t="shared" si="10"/>
        <v>5264949</v>
      </c>
      <c r="M18" s="259">
        <f t="shared" si="14"/>
        <v>-2193053</v>
      </c>
      <c r="N18" s="160"/>
      <c r="O18" s="160"/>
      <c r="P18" s="160"/>
    </row>
    <row r="19" spans="1:16" ht="13.5" customHeight="1" thickBot="1" x14ac:dyDescent="0.3">
      <c r="A19" s="746"/>
      <c r="B19" s="214">
        <v>5520</v>
      </c>
      <c r="C19" s="260" t="s">
        <v>197</v>
      </c>
      <c r="D19" s="261">
        <f>D11+D7</f>
        <v>4575714</v>
      </c>
      <c r="E19" s="262">
        <f t="shared" ref="E19:M19" si="15">E11+E7</f>
        <v>-814383</v>
      </c>
      <c r="F19" s="263">
        <f t="shared" si="15"/>
        <v>48106996</v>
      </c>
      <c r="G19" s="263">
        <f t="shared" si="15"/>
        <v>118287</v>
      </c>
      <c r="H19" s="134">
        <f t="shared" si="15"/>
        <v>-47394963</v>
      </c>
      <c r="I19" s="285">
        <v>0</v>
      </c>
      <c r="J19" s="262">
        <f t="shared" si="15"/>
        <v>-1079573</v>
      </c>
      <c r="K19" s="285">
        <v>0</v>
      </c>
      <c r="L19" s="263">
        <f t="shared" si="10"/>
        <v>5406034</v>
      </c>
      <c r="M19" s="264">
        <f t="shared" si="15"/>
        <v>-1893956</v>
      </c>
      <c r="N19" s="168"/>
      <c r="O19" s="160"/>
      <c r="P19" s="160"/>
    </row>
    <row r="20" spans="1:16" ht="15.75" thickBot="1" x14ac:dyDescent="0.3">
      <c r="B20" s="1"/>
      <c r="C20" s="335"/>
      <c r="D20" s="2" t="s">
        <v>96</v>
      </c>
      <c r="E20" s="2"/>
      <c r="F20" s="2"/>
      <c r="G20" s="2"/>
      <c r="H20" s="21"/>
      <c r="I20" s="2"/>
      <c r="J20" s="2"/>
      <c r="N20" s="160"/>
      <c r="O20" s="160"/>
      <c r="P20" s="160"/>
    </row>
    <row r="21" spans="1:16" ht="26.25" customHeight="1" x14ac:dyDescent="0.25">
      <c r="A21" s="739" t="s">
        <v>0</v>
      </c>
      <c r="B21" s="741" t="s">
        <v>1</v>
      </c>
      <c r="C21" s="672" t="s">
        <v>203</v>
      </c>
      <c r="D21" s="673"/>
      <c r="E21" s="673"/>
      <c r="F21" s="673"/>
      <c r="G21" s="674" t="s">
        <v>178</v>
      </c>
      <c r="H21" s="675"/>
      <c r="I21" s="675"/>
      <c r="J21" s="675"/>
      <c r="K21" s="656" t="s">
        <v>171</v>
      </c>
      <c r="L21" s="657"/>
      <c r="M21" s="658"/>
      <c r="N21" s="160"/>
      <c r="O21" s="160"/>
      <c r="P21" s="160"/>
    </row>
    <row r="22" spans="1:16" ht="14.25" customHeight="1" thickBot="1" x14ac:dyDescent="0.3">
      <c r="A22" s="740"/>
      <c r="B22" s="742"/>
      <c r="C22" s="659" t="s">
        <v>99</v>
      </c>
      <c r="D22" s="660"/>
      <c r="E22" s="671" t="s">
        <v>100</v>
      </c>
      <c r="F22" s="660"/>
      <c r="G22" s="659" t="s">
        <v>99</v>
      </c>
      <c r="H22" s="660"/>
      <c r="I22" s="671" t="s">
        <v>100</v>
      </c>
      <c r="J22" s="660"/>
      <c r="K22" s="659" t="s">
        <v>99</v>
      </c>
      <c r="L22" s="660"/>
      <c r="M22" s="49" t="s">
        <v>100</v>
      </c>
      <c r="N22" s="160"/>
      <c r="O22" s="160"/>
      <c r="P22" s="160"/>
    </row>
    <row r="23" spans="1:16" ht="15.75" customHeight="1" x14ac:dyDescent="0.25">
      <c r="A23" s="41" t="s">
        <v>97</v>
      </c>
      <c r="B23" s="14">
        <v>5540</v>
      </c>
      <c r="C23" s="661">
        <f t="shared" ref="C23" si="16">C24+C26</f>
        <v>3113492</v>
      </c>
      <c r="D23" s="662"/>
      <c r="E23" s="665">
        <f t="shared" ref="E23" si="17">E24+E26</f>
        <v>920439</v>
      </c>
      <c r="F23" s="662"/>
      <c r="G23" s="666">
        <f>G24+G26</f>
        <v>2776857</v>
      </c>
      <c r="H23" s="667"/>
      <c r="I23" s="668">
        <f>I24+I26</f>
        <v>882901</v>
      </c>
      <c r="J23" s="669"/>
      <c r="K23" s="665">
        <f>K24+K26</f>
        <v>2922241</v>
      </c>
      <c r="L23" s="662"/>
      <c r="M23" s="120">
        <f>M24+M26</f>
        <v>2107858</v>
      </c>
      <c r="N23" s="169"/>
      <c r="O23" s="160"/>
      <c r="P23" s="160"/>
    </row>
    <row r="24" spans="1:16" ht="11.25" customHeight="1" x14ac:dyDescent="0.25">
      <c r="A24" s="42" t="s">
        <v>14</v>
      </c>
      <c r="B24" s="654">
        <v>5541</v>
      </c>
      <c r="C24" s="682">
        <v>3069700</v>
      </c>
      <c r="D24" s="683"/>
      <c r="E24" s="686">
        <v>920220</v>
      </c>
      <c r="F24" s="683"/>
      <c r="G24" s="686">
        <v>2755583</v>
      </c>
      <c r="H24" s="683"/>
      <c r="I24" s="688">
        <v>880718</v>
      </c>
      <c r="J24" s="689"/>
      <c r="K24" s="688">
        <v>2898659</v>
      </c>
      <c r="L24" s="689"/>
      <c r="M24" s="676">
        <v>2102634</v>
      </c>
      <c r="N24" s="160"/>
      <c r="O24" s="160"/>
      <c r="P24" s="160"/>
    </row>
    <row r="25" spans="1:16" ht="26.25" customHeight="1" x14ac:dyDescent="0.25">
      <c r="A25" s="43" t="s">
        <v>91</v>
      </c>
      <c r="B25" s="655"/>
      <c r="C25" s="684"/>
      <c r="D25" s="685"/>
      <c r="E25" s="687"/>
      <c r="F25" s="685"/>
      <c r="G25" s="687"/>
      <c r="H25" s="685"/>
      <c r="I25" s="690"/>
      <c r="J25" s="691"/>
      <c r="K25" s="690"/>
      <c r="L25" s="691"/>
      <c r="M25" s="677"/>
      <c r="N25" s="160"/>
      <c r="O25" s="160"/>
      <c r="P25" s="160"/>
    </row>
    <row r="26" spans="1:16" ht="19.5" customHeight="1" thickBot="1" x14ac:dyDescent="0.3">
      <c r="A26" s="44" t="s">
        <v>98</v>
      </c>
      <c r="B26" s="48">
        <v>5542</v>
      </c>
      <c r="C26" s="663">
        <v>43792</v>
      </c>
      <c r="D26" s="664"/>
      <c r="E26" s="670">
        <v>219</v>
      </c>
      <c r="F26" s="664"/>
      <c r="G26" s="678">
        <v>21274</v>
      </c>
      <c r="H26" s="664"/>
      <c r="I26" s="679">
        <v>2183</v>
      </c>
      <c r="J26" s="680"/>
      <c r="K26" s="681">
        <v>23582</v>
      </c>
      <c r="L26" s="680"/>
      <c r="M26" s="70">
        <v>5224</v>
      </c>
      <c r="N26" s="169"/>
      <c r="O26" s="160"/>
      <c r="P26" s="160"/>
    </row>
    <row r="27" spans="1:16" ht="15.75" thickBot="1" x14ac:dyDescent="0.3">
      <c r="D27" s="2" t="s">
        <v>103</v>
      </c>
      <c r="E27" s="2"/>
      <c r="F27" s="2"/>
      <c r="G27" s="2"/>
      <c r="H27" s="2"/>
      <c r="N27" s="160"/>
      <c r="O27" s="160"/>
      <c r="P27" s="160"/>
    </row>
    <row r="28" spans="1:16" ht="15" customHeight="1" x14ac:dyDescent="0.25">
      <c r="A28" s="343" t="s">
        <v>0</v>
      </c>
      <c r="B28" s="703"/>
      <c r="C28" s="550" t="s">
        <v>1</v>
      </c>
      <c r="D28" s="550" t="s">
        <v>2</v>
      </c>
      <c r="E28" s="550" t="s">
        <v>104</v>
      </c>
      <c r="F28" s="708" t="s">
        <v>17</v>
      </c>
      <c r="G28" s="708"/>
      <c r="H28" s="708"/>
      <c r="I28" s="708"/>
      <c r="J28" s="708"/>
      <c r="K28" s="708"/>
      <c r="L28" s="709"/>
      <c r="M28" s="583" t="s">
        <v>105</v>
      </c>
    </row>
    <row r="29" spans="1:16" x14ac:dyDescent="0.25">
      <c r="A29" s="704"/>
      <c r="B29" s="705"/>
      <c r="C29" s="699"/>
      <c r="D29" s="699"/>
      <c r="E29" s="699"/>
      <c r="F29" s="710" t="s">
        <v>84</v>
      </c>
      <c r="G29" s="711"/>
      <c r="H29" s="711"/>
      <c r="I29" s="699" t="s">
        <v>7</v>
      </c>
      <c r="J29" s="699"/>
      <c r="K29" s="699"/>
      <c r="L29" s="698" t="s">
        <v>89</v>
      </c>
      <c r="M29" s="700"/>
    </row>
    <row r="30" spans="1:16" ht="59.25" customHeight="1" thickBot="1" x14ac:dyDescent="0.3">
      <c r="A30" s="706"/>
      <c r="B30" s="707"/>
      <c r="C30" s="552"/>
      <c r="D30" s="552"/>
      <c r="E30" s="552"/>
      <c r="F30" s="566" t="s">
        <v>85</v>
      </c>
      <c r="G30" s="702"/>
      <c r="H30" s="15" t="s">
        <v>86</v>
      </c>
      <c r="I30" s="566" t="s">
        <v>87</v>
      </c>
      <c r="J30" s="702"/>
      <c r="K30" s="15" t="s">
        <v>88</v>
      </c>
      <c r="L30" s="639"/>
      <c r="M30" s="701"/>
    </row>
    <row r="31" spans="1:16" x14ac:dyDescent="0.25">
      <c r="A31" s="731" t="s">
        <v>106</v>
      </c>
      <c r="B31" s="732"/>
      <c r="C31" s="50">
        <v>5551</v>
      </c>
      <c r="D31" s="96" t="s">
        <v>189</v>
      </c>
      <c r="E31" s="192">
        <v>0</v>
      </c>
      <c r="F31" s="712">
        <v>0</v>
      </c>
      <c r="G31" s="713"/>
      <c r="H31" s="193">
        <v>0</v>
      </c>
      <c r="I31" s="751">
        <v>0</v>
      </c>
      <c r="J31" s="752"/>
      <c r="K31" s="193">
        <v>0</v>
      </c>
      <c r="L31" s="194">
        <v>0</v>
      </c>
      <c r="M31" s="277">
        <v>0</v>
      </c>
    </row>
    <row r="32" spans="1:16" ht="20.25" customHeight="1" thickBot="1" x14ac:dyDescent="0.3">
      <c r="A32" s="733"/>
      <c r="B32" s="734"/>
      <c r="C32" s="25">
        <v>5571</v>
      </c>
      <c r="D32" s="47" t="s">
        <v>204</v>
      </c>
      <c r="E32" s="195">
        <v>0</v>
      </c>
      <c r="F32" s="714">
        <v>0</v>
      </c>
      <c r="G32" s="715"/>
      <c r="H32" s="196">
        <v>0</v>
      </c>
      <c r="I32" s="753">
        <v>0</v>
      </c>
      <c r="J32" s="754"/>
      <c r="K32" s="196">
        <v>0</v>
      </c>
      <c r="L32" s="197">
        <v>0</v>
      </c>
      <c r="M32" s="278">
        <v>0</v>
      </c>
    </row>
    <row r="33" spans="1:13" ht="15" customHeight="1" x14ac:dyDescent="0.25">
      <c r="A33" s="731" t="s">
        <v>107</v>
      </c>
      <c r="B33" s="732"/>
      <c r="C33" s="50">
        <v>5560</v>
      </c>
      <c r="D33" s="96" t="s">
        <v>189</v>
      </c>
      <c r="E33" s="110">
        <f>E35+E37+E39+E41+E43+E45</f>
        <v>3085661</v>
      </c>
      <c r="F33" s="716">
        <f t="shared" ref="F33:M33" si="18">F35+F37+F39+F41+F43+F45</f>
        <v>55864979</v>
      </c>
      <c r="G33" s="717">
        <f t="shared" si="18"/>
        <v>0</v>
      </c>
      <c r="H33" s="113">
        <f t="shared" si="18"/>
        <v>18836</v>
      </c>
      <c r="I33" s="755">
        <f t="shared" si="18"/>
        <v>-55736312</v>
      </c>
      <c r="J33" s="756">
        <f t="shared" si="18"/>
        <v>0</v>
      </c>
      <c r="K33" s="94">
        <f t="shared" si="18"/>
        <v>-4166</v>
      </c>
      <c r="L33" s="266">
        <v>0</v>
      </c>
      <c r="M33" s="124">
        <f t="shared" si="18"/>
        <v>3228998</v>
      </c>
    </row>
    <row r="34" spans="1:13" ht="21" customHeight="1" thickBot="1" x14ac:dyDescent="0.3">
      <c r="A34" s="733"/>
      <c r="B34" s="734"/>
      <c r="C34" s="25">
        <v>5580</v>
      </c>
      <c r="D34" s="47" t="s">
        <v>197</v>
      </c>
      <c r="E34" s="111">
        <f>E36+E38+E40+E42+E44+E46</f>
        <v>2550466</v>
      </c>
      <c r="F34" s="718">
        <f t="shared" ref="F34:M34" si="19">F36+F38+F40+F42+F44+F46</f>
        <v>53830283</v>
      </c>
      <c r="G34" s="719">
        <f t="shared" si="19"/>
        <v>0</v>
      </c>
      <c r="H34" s="114">
        <f t="shared" si="19"/>
        <v>48513</v>
      </c>
      <c r="I34" s="747">
        <f t="shared" si="19"/>
        <v>-53341411</v>
      </c>
      <c r="J34" s="748">
        <f t="shared" si="19"/>
        <v>0</v>
      </c>
      <c r="K34" s="46">
        <f t="shared" si="19"/>
        <v>-2190</v>
      </c>
      <c r="L34" s="267">
        <v>0</v>
      </c>
      <c r="M34" s="125">
        <f t="shared" si="19"/>
        <v>3085661</v>
      </c>
    </row>
    <row r="35" spans="1:13" ht="17.25" customHeight="1" x14ac:dyDescent="0.25">
      <c r="A35" s="729" t="s">
        <v>14</v>
      </c>
      <c r="B35" s="730"/>
      <c r="C35" s="115">
        <f t="shared" ref="C35:C46" si="20">C33+1</f>
        <v>5561</v>
      </c>
      <c r="D35" s="121" t="s">
        <v>189</v>
      </c>
      <c r="E35" s="116">
        <v>2298352</v>
      </c>
      <c r="F35" s="716">
        <v>34905940</v>
      </c>
      <c r="G35" s="717"/>
      <c r="H35" s="188">
        <v>0</v>
      </c>
      <c r="I35" s="749">
        <v>-34802043</v>
      </c>
      <c r="J35" s="750"/>
      <c r="K35" s="86">
        <v>-4166</v>
      </c>
      <c r="L35" s="198">
        <v>0</v>
      </c>
      <c r="M35" s="126">
        <f t="shared" ref="M35:M45" si="21">E35+F35+H35+I35+K35+L35</f>
        <v>2398083</v>
      </c>
    </row>
    <row r="36" spans="1:13" ht="19.5" customHeight="1" thickBot="1" x14ac:dyDescent="0.3">
      <c r="A36" s="727" t="s">
        <v>108</v>
      </c>
      <c r="B36" s="728"/>
      <c r="C36" s="117">
        <f t="shared" si="20"/>
        <v>5581</v>
      </c>
      <c r="D36" s="122" t="s">
        <v>197</v>
      </c>
      <c r="E36" s="118">
        <v>1866702</v>
      </c>
      <c r="F36" s="718">
        <v>39159593</v>
      </c>
      <c r="G36" s="719"/>
      <c r="H36" s="72">
        <v>39288</v>
      </c>
      <c r="I36" s="747">
        <v>-38765041</v>
      </c>
      <c r="J36" s="748"/>
      <c r="K36" s="66">
        <v>-2190</v>
      </c>
      <c r="L36" s="199">
        <v>0</v>
      </c>
      <c r="M36" s="127">
        <f t="shared" ref="M36" si="22">E36+F36+H36+I36+K36+L36</f>
        <v>2298352</v>
      </c>
    </row>
    <row r="37" spans="1:13" ht="15" customHeight="1" x14ac:dyDescent="0.25">
      <c r="A37" s="720" t="s">
        <v>109</v>
      </c>
      <c r="B37" s="721"/>
      <c r="C37" s="115">
        <f t="shared" si="20"/>
        <v>5562</v>
      </c>
      <c r="D37" s="121" t="str">
        <f>D35</f>
        <v>за 2015 г.</v>
      </c>
      <c r="E37" s="116">
        <v>32007</v>
      </c>
      <c r="F37" s="716">
        <f>1200277-371410</f>
        <v>828867</v>
      </c>
      <c r="G37" s="717"/>
      <c r="H37" s="188">
        <v>0</v>
      </c>
      <c r="I37" s="749">
        <f>-1197390-8+371410</f>
        <v>-825988</v>
      </c>
      <c r="J37" s="750"/>
      <c r="K37" s="188">
        <v>0</v>
      </c>
      <c r="L37" s="198">
        <v>0</v>
      </c>
      <c r="M37" s="126">
        <f t="shared" si="21"/>
        <v>34886</v>
      </c>
    </row>
    <row r="38" spans="1:13" ht="15.75" thickBot="1" x14ac:dyDescent="0.3">
      <c r="A38" s="722"/>
      <c r="B38" s="723"/>
      <c r="C38" s="117">
        <f t="shared" si="20"/>
        <v>5582</v>
      </c>
      <c r="D38" s="122" t="str">
        <f>D36</f>
        <v>за 2014г.</v>
      </c>
      <c r="E38" s="118">
        <v>35585</v>
      </c>
      <c r="F38" s="718">
        <v>755926</v>
      </c>
      <c r="G38" s="719"/>
      <c r="H38" s="189">
        <v>0</v>
      </c>
      <c r="I38" s="747">
        <v>-759504</v>
      </c>
      <c r="J38" s="748"/>
      <c r="K38" s="189">
        <v>0</v>
      </c>
      <c r="L38" s="199">
        <v>0</v>
      </c>
      <c r="M38" s="127">
        <f t="shared" ref="M38" si="23">E38+F38+H38+I38+K38+L38</f>
        <v>32007</v>
      </c>
    </row>
    <row r="39" spans="1:13" x14ac:dyDescent="0.25">
      <c r="A39" s="720" t="s">
        <v>110</v>
      </c>
      <c r="B39" s="721"/>
      <c r="C39" s="115">
        <f t="shared" si="20"/>
        <v>5563</v>
      </c>
      <c r="D39" s="121" t="str">
        <f>D35</f>
        <v>за 2015 г.</v>
      </c>
      <c r="E39" s="116">
        <v>20409</v>
      </c>
      <c r="F39" s="716">
        <v>255706</v>
      </c>
      <c r="G39" s="717"/>
      <c r="H39" s="188">
        <v>0</v>
      </c>
      <c r="I39" s="749">
        <f>-365731+106157-505</f>
        <v>-260079</v>
      </c>
      <c r="J39" s="750"/>
      <c r="K39" s="188">
        <v>0</v>
      </c>
      <c r="L39" s="198">
        <v>0</v>
      </c>
      <c r="M39" s="126">
        <f t="shared" si="21"/>
        <v>16036</v>
      </c>
    </row>
    <row r="40" spans="1:13" ht="17.25" customHeight="1" thickBot="1" x14ac:dyDescent="0.3">
      <c r="A40" s="722"/>
      <c r="B40" s="723"/>
      <c r="C40" s="117">
        <f t="shared" si="20"/>
        <v>5583</v>
      </c>
      <c r="D40" s="122" t="str">
        <f>D36</f>
        <v>за 2014г.</v>
      </c>
      <c r="E40" s="118">
        <v>17018</v>
      </c>
      <c r="F40" s="718">
        <v>203932</v>
      </c>
      <c r="G40" s="719"/>
      <c r="H40" s="72">
        <v>14</v>
      </c>
      <c r="I40" s="747">
        <v>-200555</v>
      </c>
      <c r="J40" s="748"/>
      <c r="K40" s="189">
        <v>0</v>
      </c>
      <c r="L40" s="199">
        <v>0</v>
      </c>
      <c r="M40" s="127">
        <f t="shared" ref="M40" si="24">E40+F40+H40+I40+K40+L40</f>
        <v>20409</v>
      </c>
    </row>
    <row r="41" spans="1:13" x14ac:dyDescent="0.25">
      <c r="A41" s="720" t="s">
        <v>111</v>
      </c>
      <c r="B41" s="721"/>
      <c r="C41" s="115">
        <f t="shared" si="20"/>
        <v>5564</v>
      </c>
      <c r="D41" s="121" t="str">
        <f>D35</f>
        <v>за 2015 г.</v>
      </c>
      <c r="E41" s="116">
        <v>204157</v>
      </c>
      <c r="F41" s="716">
        <v>7222959</v>
      </c>
      <c r="G41" s="717"/>
      <c r="H41" s="188">
        <v>0</v>
      </c>
      <c r="I41" s="749">
        <f>-7245923+9673</f>
        <v>-7236250</v>
      </c>
      <c r="J41" s="750"/>
      <c r="K41" s="188">
        <v>0</v>
      </c>
      <c r="L41" s="198">
        <v>0</v>
      </c>
      <c r="M41" s="126">
        <f t="shared" si="21"/>
        <v>190866</v>
      </c>
    </row>
    <row r="42" spans="1:13" ht="15.75" thickBot="1" x14ac:dyDescent="0.3">
      <c r="A42" s="722"/>
      <c r="B42" s="723"/>
      <c r="C42" s="117">
        <f t="shared" si="20"/>
        <v>5584</v>
      </c>
      <c r="D42" s="122" t="str">
        <f>D36</f>
        <v>за 2014г.</v>
      </c>
      <c r="E42" s="118">
        <v>111658</v>
      </c>
      <c r="F42" s="718">
        <v>5724559</v>
      </c>
      <c r="G42" s="719"/>
      <c r="H42" s="72">
        <v>9211</v>
      </c>
      <c r="I42" s="747">
        <v>-5641271</v>
      </c>
      <c r="J42" s="748"/>
      <c r="K42" s="189">
        <v>0</v>
      </c>
      <c r="L42" s="199">
        <v>0</v>
      </c>
      <c r="M42" s="127">
        <f t="shared" ref="M42" si="25">E42+F42+H42+I42+K42+L42</f>
        <v>204157</v>
      </c>
    </row>
    <row r="43" spans="1:13" x14ac:dyDescent="0.25">
      <c r="A43" s="720" t="s">
        <v>114</v>
      </c>
      <c r="B43" s="721"/>
      <c r="C43" s="115">
        <f t="shared" si="20"/>
        <v>5565</v>
      </c>
      <c r="D43" s="121" t="str">
        <f>D35</f>
        <v>за 2015 г.</v>
      </c>
      <c r="E43" s="116">
        <v>9672</v>
      </c>
      <c r="F43" s="716">
        <v>212033</v>
      </c>
      <c r="G43" s="717"/>
      <c r="H43" s="188">
        <v>0</v>
      </c>
      <c r="I43" s="749">
        <v>-213182</v>
      </c>
      <c r="J43" s="750"/>
      <c r="K43" s="188">
        <v>0</v>
      </c>
      <c r="L43" s="198">
        <v>0</v>
      </c>
      <c r="M43" s="126">
        <f t="shared" si="21"/>
        <v>8523</v>
      </c>
    </row>
    <row r="44" spans="1:13" ht="13.5" customHeight="1" thickBot="1" x14ac:dyDescent="0.3">
      <c r="A44" s="722"/>
      <c r="B44" s="723"/>
      <c r="C44" s="117">
        <f t="shared" si="20"/>
        <v>5585</v>
      </c>
      <c r="D44" s="122" t="str">
        <f>D36</f>
        <v>за 2014г.</v>
      </c>
      <c r="E44" s="207">
        <v>13614</v>
      </c>
      <c r="F44" s="478">
        <v>0</v>
      </c>
      <c r="G44" s="480"/>
      <c r="H44" s="208">
        <v>0</v>
      </c>
      <c r="I44" s="768">
        <v>-3942</v>
      </c>
      <c r="J44" s="769"/>
      <c r="K44" s="208">
        <v>0</v>
      </c>
      <c r="L44" s="209">
        <v>0</v>
      </c>
      <c r="M44" s="202">
        <f t="shared" ref="M44" si="26">E44+F44+H44+I44+K44+L44</f>
        <v>9672</v>
      </c>
    </row>
    <row r="45" spans="1:13" x14ac:dyDescent="0.25">
      <c r="A45" s="720" t="s">
        <v>112</v>
      </c>
      <c r="B45" s="721"/>
      <c r="C45" s="115">
        <f t="shared" si="20"/>
        <v>5566</v>
      </c>
      <c r="D45" s="121" t="str">
        <f>D35</f>
        <v>за 2015 г.</v>
      </c>
      <c r="E45" s="116">
        <v>521064</v>
      </c>
      <c r="F45" s="774">
        <v>12439474</v>
      </c>
      <c r="G45" s="774"/>
      <c r="H45" s="210">
        <v>18836</v>
      </c>
      <c r="I45" s="770">
        <f>-12398720-50</f>
        <v>-12398770</v>
      </c>
      <c r="J45" s="770"/>
      <c r="K45" s="190">
        <v>0</v>
      </c>
      <c r="L45" s="190">
        <v>0</v>
      </c>
      <c r="M45" s="201">
        <f t="shared" si="21"/>
        <v>580604</v>
      </c>
    </row>
    <row r="46" spans="1:13" ht="15.75" thickBot="1" x14ac:dyDescent="0.3">
      <c r="A46" s="722"/>
      <c r="B46" s="723"/>
      <c r="C46" s="117">
        <f t="shared" si="20"/>
        <v>5586</v>
      </c>
      <c r="D46" s="122" t="str">
        <f>D36</f>
        <v>за 2014г.</v>
      </c>
      <c r="E46" s="118">
        <v>505889</v>
      </c>
      <c r="F46" s="775">
        <v>7986273</v>
      </c>
      <c r="G46" s="775"/>
      <c r="H46" s="189">
        <v>0</v>
      </c>
      <c r="I46" s="771">
        <v>-7971098</v>
      </c>
      <c r="J46" s="771"/>
      <c r="K46" s="189">
        <v>0</v>
      </c>
      <c r="L46" s="189">
        <v>0</v>
      </c>
      <c r="M46" s="70">
        <f t="shared" ref="M46" si="27">E46+F46+H46+I46+K46+L46</f>
        <v>521064</v>
      </c>
    </row>
    <row r="47" spans="1:13" x14ac:dyDescent="0.25">
      <c r="A47" s="724" t="s">
        <v>113</v>
      </c>
      <c r="B47" s="725"/>
      <c r="C47" s="119">
        <v>5550</v>
      </c>
      <c r="D47" s="123" t="str">
        <f>D35</f>
        <v>за 2015 г.</v>
      </c>
      <c r="E47" s="129">
        <f>E31+E33</f>
        <v>3085661</v>
      </c>
      <c r="F47" s="776">
        <f t="shared" ref="F47:M47" si="28">F31+F33</f>
        <v>55864979</v>
      </c>
      <c r="G47" s="777">
        <f t="shared" si="28"/>
        <v>0</v>
      </c>
      <c r="H47" s="130">
        <f t="shared" si="28"/>
        <v>18836</v>
      </c>
      <c r="I47" s="772">
        <f t="shared" si="28"/>
        <v>-55736312</v>
      </c>
      <c r="J47" s="773">
        <f t="shared" si="28"/>
        <v>0</v>
      </c>
      <c r="K47" s="131">
        <f t="shared" si="28"/>
        <v>-4166</v>
      </c>
      <c r="L47" s="275">
        <v>0</v>
      </c>
      <c r="M47" s="132">
        <f t="shared" si="28"/>
        <v>3228998</v>
      </c>
    </row>
    <row r="48" spans="1:13" ht="12" customHeight="1" thickBot="1" x14ac:dyDescent="0.3">
      <c r="A48" s="344"/>
      <c r="B48" s="726"/>
      <c r="C48" s="65">
        <v>5570</v>
      </c>
      <c r="D48" s="47" t="str">
        <f>D36</f>
        <v>за 2014г.</v>
      </c>
      <c r="E48" s="109">
        <f>E32+E34</f>
        <v>2550466</v>
      </c>
      <c r="F48" s="778">
        <f t="shared" ref="F48:M48" si="29">F32+F34</f>
        <v>53830283</v>
      </c>
      <c r="G48" s="779">
        <f t="shared" si="29"/>
        <v>0</v>
      </c>
      <c r="H48" s="112">
        <f t="shared" si="29"/>
        <v>48513</v>
      </c>
      <c r="I48" s="764">
        <f t="shared" si="29"/>
        <v>-53341411</v>
      </c>
      <c r="J48" s="765">
        <f t="shared" si="29"/>
        <v>0</v>
      </c>
      <c r="K48" s="95">
        <f t="shared" si="29"/>
        <v>-2190</v>
      </c>
      <c r="L48" s="276">
        <v>0</v>
      </c>
      <c r="M48" s="133">
        <f t="shared" si="29"/>
        <v>3085661</v>
      </c>
    </row>
    <row r="49" spans="1:14" ht="15.75" thickBot="1" x14ac:dyDescent="0.3">
      <c r="B49" s="1"/>
      <c r="C49" s="315"/>
      <c r="D49" s="34" t="s">
        <v>116</v>
      </c>
      <c r="E49" s="45"/>
      <c r="F49" s="45"/>
      <c r="G49" s="335"/>
      <c r="H49" s="316"/>
      <c r="L49" s="1"/>
      <c r="M49" s="128"/>
      <c r="N49" s="1"/>
    </row>
    <row r="50" spans="1:14" ht="15" customHeight="1" x14ac:dyDescent="0.25">
      <c r="A50" s="731" t="s">
        <v>0</v>
      </c>
      <c r="B50" s="550" t="s">
        <v>1</v>
      </c>
      <c r="C50" s="550" t="s">
        <v>203</v>
      </c>
      <c r="D50" s="348"/>
      <c r="E50" s="348"/>
      <c r="F50" s="708" t="s">
        <v>178</v>
      </c>
      <c r="G50" s="757"/>
      <c r="H50" s="757"/>
      <c r="I50" s="602" t="s">
        <v>171</v>
      </c>
      <c r="J50" s="759"/>
      <c r="K50" s="760"/>
      <c r="L50" s="35"/>
      <c r="M50" s="35"/>
      <c r="N50" s="1"/>
    </row>
    <row r="51" spans="1:14" ht="15.75" thickBot="1" x14ac:dyDescent="0.3">
      <c r="A51" s="766"/>
      <c r="B51" s="767"/>
      <c r="C51" s="351"/>
      <c r="D51" s="351"/>
      <c r="E51" s="351"/>
      <c r="F51" s="758"/>
      <c r="G51" s="758"/>
      <c r="H51" s="758"/>
      <c r="I51" s="761"/>
      <c r="J51" s="762"/>
      <c r="K51" s="763"/>
      <c r="L51" s="36"/>
      <c r="M51" s="37"/>
      <c r="N51" s="1"/>
    </row>
    <row r="52" spans="1:14" x14ac:dyDescent="0.25">
      <c r="A52" s="41" t="s">
        <v>97</v>
      </c>
      <c r="B52" s="218">
        <v>5590</v>
      </c>
      <c r="C52" s="788">
        <f>C53+C55</f>
        <v>14326</v>
      </c>
      <c r="D52" s="789"/>
      <c r="E52" s="789"/>
      <c r="F52" s="790">
        <f t="shared" ref="F52" si="30">F53+F55</f>
        <v>10874</v>
      </c>
      <c r="G52" s="791"/>
      <c r="H52" s="791"/>
      <c r="I52" s="790">
        <f t="shared" ref="I52" si="31">I53+I55</f>
        <v>11998</v>
      </c>
      <c r="J52" s="791"/>
      <c r="K52" s="792"/>
      <c r="L52" s="38"/>
      <c r="M52" s="32"/>
      <c r="N52" s="1"/>
    </row>
    <row r="53" spans="1:14" x14ac:dyDescent="0.25">
      <c r="A53" s="215" t="s">
        <v>14</v>
      </c>
      <c r="B53" s="786">
        <v>5591</v>
      </c>
      <c r="C53" s="780">
        <v>1381</v>
      </c>
      <c r="D53" s="781"/>
      <c r="E53" s="781"/>
      <c r="F53" s="780">
        <v>869</v>
      </c>
      <c r="G53" s="781"/>
      <c r="H53" s="781"/>
      <c r="I53" s="784">
        <v>595</v>
      </c>
      <c r="J53" s="784"/>
      <c r="K53" s="784"/>
      <c r="L53" s="39"/>
      <c r="M53" s="39"/>
      <c r="N53" s="1"/>
    </row>
    <row r="54" spans="1:14" x14ac:dyDescent="0.25">
      <c r="A54" s="216" t="s">
        <v>117</v>
      </c>
      <c r="B54" s="787"/>
      <c r="C54" s="780"/>
      <c r="D54" s="781"/>
      <c r="E54" s="781"/>
      <c r="F54" s="780"/>
      <c r="G54" s="781"/>
      <c r="H54" s="781"/>
      <c r="I54" s="784"/>
      <c r="J54" s="784"/>
      <c r="K54" s="784"/>
      <c r="L54" s="39"/>
      <c r="M54" s="39"/>
      <c r="N54" s="1"/>
    </row>
    <row r="55" spans="1:14" ht="15.75" thickBot="1" x14ac:dyDescent="0.3">
      <c r="A55" s="333" t="s">
        <v>112</v>
      </c>
      <c r="B55" s="219">
        <v>5592</v>
      </c>
      <c r="C55" s="782">
        <v>12945</v>
      </c>
      <c r="D55" s="783"/>
      <c r="E55" s="783"/>
      <c r="F55" s="782">
        <v>10005</v>
      </c>
      <c r="G55" s="783"/>
      <c r="H55" s="783"/>
      <c r="I55" s="785">
        <v>11403</v>
      </c>
      <c r="J55" s="785"/>
      <c r="K55" s="785"/>
      <c r="L55" s="40"/>
      <c r="M55" s="39"/>
      <c r="N55" s="1"/>
    </row>
    <row r="56" spans="1:14" x14ac:dyDescent="0.25">
      <c r="L56" s="1"/>
      <c r="M56" s="1"/>
      <c r="N56" s="1"/>
    </row>
  </sheetData>
  <mergeCells count="119">
    <mergeCell ref="C53:E54"/>
    <mergeCell ref="C55:E55"/>
    <mergeCell ref="F53:H54"/>
    <mergeCell ref="F55:H55"/>
    <mergeCell ref="I53:K54"/>
    <mergeCell ref="I55:K55"/>
    <mergeCell ref="B53:B54"/>
    <mergeCell ref="C52:E52"/>
    <mergeCell ref="F52:H52"/>
    <mergeCell ref="I52:K52"/>
    <mergeCell ref="C50:E51"/>
    <mergeCell ref="F50:H51"/>
    <mergeCell ref="I50:K51"/>
    <mergeCell ref="I48:J48"/>
    <mergeCell ref="A50:A51"/>
    <mergeCell ref="B50:B51"/>
    <mergeCell ref="I43:J43"/>
    <mergeCell ref="I44:J44"/>
    <mergeCell ref="I45:J45"/>
    <mergeCell ref="I46:J46"/>
    <mergeCell ref="I47:J47"/>
    <mergeCell ref="F45:G45"/>
    <mergeCell ref="F46:G46"/>
    <mergeCell ref="F47:G47"/>
    <mergeCell ref="F48:G48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F40:G40"/>
    <mergeCell ref="F41:G41"/>
    <mergeCell ref="F42:G42"/>
    <mergeCell ref="F43:G43"/>
    <mergeCell ref="F44:G44"/>
    <mergeCell ref="F35:G35"/>
    <mergeCell ref="F36:G36"/>
    <mergeCell ref="F37:G37"/>
    <mergeCell ref="F38:G38"/>
    <mergeCell ref="F39:G39"/>
    <mergeCell ref="A6:A7"/>
    <mergeCell ref="A10:A11"/>
    <mergeCell ref="A21:A22"/>
    <mergeCell ref="B21:B22"/>
    <mergeCell ref="C22:D22"/>
    <mergeCell ref="E22:F22"/>
    <mergeCell ref="A12:A13"/>
    <mergeCell ref="A14:A15"/>
    <mergeCell ref="A16:A17"/>
    <mergeCell ref="A18:A19"/>
    <mergeCell ref="F31:G31"/>
    <mergeCell ref="F32:G32"/>
    <mergeCell ref="F33:G33"/>
    <mergeCell ref="F34:G34"/>
    <mergeCell ref="A43:B44"/>
    <mergeCell ref="A45:B46"/>
    <mergeCell ref="A47:B48"/>
    <mergeCell ref="A36:B36"/>
    <mergeCell ref="A35:B35"/>
    <mergeCell ref="A31:B32"/>
    <mergeCell ref="A33:B34"/>
    <mergeCell ref="A37:B38"/>
    <mergeCell ref="A39:B40"/>
    <mergeCell ref="A41:B42"/>
    <mergeCell ref="L29:L30"/>
    <mergeCell ref="D28:D30"/>
    <mergeCell ref="E28:E30"/>
    <mergeCell ref="M28:M30"/>
    <mergeCell ref="I30:J30"/>
    <mergeCell ref="I29:K29"/>
    <mergeCell ref="C28:C30"/>
    <mergeCell ref="A28:B30"/>
    <mergeCell ref="F28:L28"/>
    <mergeCell ref="F29:H29"/>
    <mergeCell ref="F30:G30"/>
    <mergeCell ref="L4:L5"/>
    <mergeCell ref="M4:M5"/>
    <mergeCell ref="F4:G4"/>
    <mergeCell ref="K4:K5"/>
    <mergeCell ref="A3:A5"/>
    <mergeCell ref="B3:B5"/>
    <mergeCell ref="C3:C5"/>
    <mergeCell ref="D3:E3"/>
    <mergeCell ref="F3:K3"/>
    <mergeCell ref="L3:M3"/>
    <mergeCell ref="D4:D5"/>
    <mergeCell ref="E4:E5"/>
    <mergeCell ref="H4:I4"/>
    <mergeCell ref="J4:J5"/>
    <mergeCell ref="B24:B25"/>
    <mergeCell ref="K21:M21"/>
    <mergeCell ref="K22:L22"/>
    <mergeCell ref="C23:D23"/>
    <mergeCell ref="C26:D26"/>
    <mergeCell ref="E23:F23"/>
    <mergeCell ref="G23:H23"/>
    <mergeCell ref="I23:J23"/>
    <mergeCell ref="K23:L23"/>
    <mergeCell ref="E26:F26"/>
    <mergeCell ref="G22:H22"/>
    <mergeCell ref="I22:J22"/>
    <mergeCell ref="C21:F21"/>
    <mergeCell ref="G21:J21"/>
    <mergeCell ref="M24:M25"/>
    <mergeCell ref="G26:H26"/>
    <mergeCell ref="I26:J26"/>
    <mergeCell ref="K26:L26"/>
    <mergeCell ref="C24:D25"/>
    <mergeCell ref="E24:F25"/>
    <mergeCell ref="G24:H25"/>
    <mergeCell ref="I24:J25"/>
    <mergeCell ref="K24:L25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N27"/>
  <sheetViews>
    <sheetView showGridLines="0" workbookViewId="0">
      <selection activeCell="E1" sqref="E1"/>
    </sheetView>
  </sheetViews>
  <sheetFormatPr defaultRowHeight="15" x14ac:dyDescent="0.25"/>
  <cols>
    <col min="5" max="5" width="13.7109375" customWidth="1"/>
    <col min="6" max="6" width="6.5703125" customWidth="1"/>
    <col min="9" max="9" width="8" customWidth="1"/>
    <col min="10" max="10" width="11" customWidth="1"/>
    <col min="11" max="11" width="8.5703125" customWidth="1"/>
  </cols>
  <sheetData>
    <row r="1" spans="1:66" ht="16.5" thickBot="1" x14ac:dyDescent="0.3">
      <c r="D1" s="5" t="s">
        <v>182</v>
      </c>
      <c r="E1" s="5"/>
      <c r="F1" s="5"/>
    </row>
    <row r="2" spans="1:66" ht="25.5" customHeight="1" thickBot="1" x14ac:dyDescent="0.3">
      <c r="A2" s="793" t="s">
        <v>0</v>
      </c>
      <c r="B2" s="794"/>
      <c r="C2" s="794"/>
      <c r="D2" s="794"/>
      <c r="E2" s="794"/>
      <c r="F2" s="795" t="s">
        <v>1</v>
      </c>
      <c r="G2" s="795"/>
      <c r="H2" s="796" t="s">
        <v>200</v>
      </c>
      <c r="I2" s="796"/>
      <c r="J2" s="796"/>
      <c r="K2" s="796" t="s">
        <v>179</v>
      </c>
      <c r="L2" s="796"/>
      <c r="M2" s="797"/>
    </row>
    <row r="3" spans="1:66" x14ac:dyDescent="0.25">
      <c r="A3" s="798" t="s">
        <v>118</v>
      </c>
      <c r="B3" s="799"/>
      <c r="C3" s="799"/>
      <c r="D3" s="799"/>
      <c r="E3" s="799"/>
      <c r="F3" s="800">
        <v>5610</v>
      </c>
      <c r="G3" s="801"/>
      <c r="H3" s="821">
        <f>11324608+18839+42282+79322</f>
        <v>11465051</v>
      </c>
      <c r="I3" s="822"/>
      <c r="J3" s="822"/>
      <c r="K3" s="813">
        <v>10950211</v>
      </c>
      <c r="L3" s="814"/>
      <c r="M3" s="815"/>
    </row>
    <row r="4" spans="1:66" x14ac:dyDescent="0.25">
      <c r="A4" s="798" t="s">
        <v>166</v>
      </c>
      <c r="B4" s="799"/>
      <c r="C4" s="799"/>
      <c r="D4" s="799"/>
      <c r="E4" s="799"/>
      <c r="F4" s="800">
        <f>F3+10</f>
        <v>5620</v>
      </c>
      <c r="G4" s="801"/>
      <c r="H4" s="823">
        <f>1019301-223646</f>
        <v>795655</v>
      </c>
      <c r="I4" s="824"/>
      <c r="J4" s="824"/>
      <c r="K4" s="816">
        <v>736408</v>
      </c>
      <c r="L4" s="817"/>
      <c r="M4" s="818"/>
    </row>
    <row r="5" spans="1:66" x14ac:dyDescent="0.25">
      <c r="A5" s="798" t="s">
        <v>119</v>
      </c>
      <c r="B5" s="799"/>
      <c r="C5" s="799"/>
      <c r="D5" s="799"/>
      <c r="E5" s="799"/>
      <c r="F5" s="800">
        <f t="shared" ref="F5:F8" si="0">F4+10</f>
        <v>5630</v>
      </c>
      <c r="G5" s="801"/>
      <c r="H5" s="823">
        <v>223646</v>
      </c>
      <c r="I5" s="824"/>
      <c r="J5" s="824"/>
      <c r="K5" s="816">
        <v>196244</v>
      </c>
      <c r="L5" s="817"/>
      <c r="M5" s="818"/>
    </row>
    <row r="6" spans="1:66" x14ac:dyDescent="0.25">
      <c r="A6" s="798" t="s">
        <v>120</v>
      </c>
      <c r="B6" s="799"/>
      <c r="C6" s="799"/>
      <c r="D6" s="799"/>
      <c r="E6" s="799"/>
      <c r="F6" s="800">
        <f t="shared" si="0"/>
        <v>5640</v>
      </c>
      <c r="G6" s="801"/>
      <c r="H6" s="823">
        <v>71110</v>
      </c>
      <c r="I6" s="824"/>
      <c r="J6" s="824"/>
      <c r="K6" s="816">
        <v>74912</v>
      </c>
      <c r="L6" s="817"/>
      <c r="M6" s="818"/>
    </row>
    <row r="7" spans="1:66" x14ac:dyDescent="0.25">
      <c r="A7" s="798" t="s">
        <v>121</v>
      </c>
      <c r="B7" s="799"/>
      <c r="C7" s="799"/>
      <c r="D7" s="799"/>
      <c r="E7" s="799"/>
      <c r="F7" s="800">
        <f t="shared" si="0"/>
        <v>5650</v>
      </c>
      <c r="G7" s="801"/>
      <c r="H7" s="823">
        <f>1085727-18839-42282-79322-6785</f>
        <v>938499</v>
      </c>
      <c r="I7" s="824"/>
      <c r="J7" s="824"/>
      <c r="K7" s="816">
        <v>839288</v>
      </c>
      <c r="L7" s="817"/>
      <c r="M7" s="818"/>
    </row>
    <row r="8" spans="1:66" x14ac:dyDescent="0.25">
      <c r="A8" s="802" t="s">
        <v>122</v>
      </c>
      <c r="B8" s="803"/>
      <c r="C8" s="803"/>
      <c r="D8" s="803"/>
      <c r="E8" s="803"/>
      <c r="F8" s="806">
        <f t="shared" si="0"/>
        <v>5660</v>
      </c>
      <c r="G8" s="807"/>
      <c r="H8" s="825">
        <f>SUM(H3:J7)</f>
        <v>13493961</v>
      </c>
      <c r="I8" s="826"/>
      <c r="J8" s="826"/>
      <c r="K8" s="816">
        <v>12797063</v>
      </c>
      <c r="L8" s="817"/>
      <c r="M8" s="818"/>
    </row>
    <row r="9" spans="1:66" ht="30" customHeight="1" x14ac:dyDescent="0.25">
      <c r="A9" s="802" t="s">
        <v>167</v>
      </c>
      <c r="B9" s="803"/>
      <c r="C9" s="803"/>
      <c r="D9" s="803"/>
      <c r="E9" s="803"/>
      <c r="F9" s="806">
        <v>5665</v>
      </c>
      <c r="G9" s="807"/>
      <c r="H9" s="825">
        <v>17262988</v>
      </c>
      <c r="I9" s="826"/>
      <c r="J9" s="826"/>
      <c r="K9" s="816">
        <v>13769486</v>
      </c>
      <c r="L9" s="817"/>
      <c r="M9" s="818"/>
    </row>
    <row r="10" spans="1:66" x14ac:dyDescent="0.25">
      <c r="A10" s="804" t="s">
        <v>123</v>
      </c>
      <c r="B10" s="805"/>
      <c r="C10" s="805"/>
      <c r="D10" s="805"/>
      <c r="E10" s="805"/>
      <c r="F10" s="808"/>
      <c r="G10" s="809"/>
      <c r="H10" s="810"/>
      <c r="I10" s="811"/>
      <c r="J10" s="812"/>
      <c r="K10" s="819"/>
      <c r="L10" s="811"/>
      <c r="M10" s="820"/>
    </row>
    <row r="11" spans="1:66" ht="24.75" customHeight="1" x14ac:dyDescent="0.25">
      <c r="A11" s="848" t="s">
        <v>124</v>
      </c>
      <c r="B11" s="849"/>
      <c r="C11" s="849"/>
      <c r="D11" s="849"/>
      <c r="E11" s="849"/>
      <c r="F11" s="854">
        <v>5670</v>
      </c>
      <c r="G11" s="855"/>
      <c r="H11" s="831">
        <v>0</v>
      </c>
      <c r="I11" s="832"/>
      <c r="J11" s="833"/>
      <c r="K11" s="834">
        <v>0</v>
      </c>
      <c r="L11" s="832"/>
      <c r="M11" s="835"/>
    </row>
    <row r="12" spans="1:66" ht="26.25" customHeight="1" x14ac:dyDescent="0.25">
      <c r="A12" s="850" t="s">
        <v>125</v>
      </c>
      <c r="B12" s="851"/>
      <c r="C12" s="851"/>
      <c r="D12" s="851"/>
      <c r="E12" s="851"/>
      <c r="F12" s="856">
        <v>5680</v>
      </c>
      <c r="G12" s="854"/>
      <c r="H12" s="836">
        <v>0</v>
      </c>
      <c r="I12" s="837"/>
      <c r="J12" s="837"/>
      <c r="K12" s="838">
        <v>0</v>
      </c>
      <c r="L12" s="839"/>
      <c r="M12" s="840"/>
    </row>
    <row r="13" spans="1:66" ht="15.75" thickBot="1" x14ac:dyDescent="0.3">
      <c r="A13" s="852" t="s">
        <v>126</v>
      </c>
      <c r="B13" s="853"/>
      <c r="C13" s="853"/>
      <c r="D13" s="853"/>
      <c r="E13" s="853"/>
      <c r="F13" s="857">
        <v>5600</v>
      </c>
      <c r="G13" s="858"/>
      <c r="H13" s="841">
        <f>H8+H9-H11+H12</f>
        <v>30756949</v>
      </c>
      <c r="I13" s="842"/>
      <c r="J13" s="842"/>
      <c r="K13" s="843">
        <v>26566549</v>
      </c>
      <c r="L13" s="844"/>
      <c r="M13" s="845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6" x14ac:dyDescent="0.25">
      <c r="A14" s="846" t="s">
        <v>183</v>
      </c>
      <c r="B14" s="847"/>
      <c r="C14" s="847"/>
      <c r="D14" s="847"/>
      <c r="E14" s="847"/>
      <c r="F14" s="847"/>
      <c r="G14" s="847"/>
      <c r="H14" s="847"/>
      <c r="I14" s="847"/>
      <c r="J14" s="847"/>
      <c r="K14" s="847"/>
      <c r="L14" s="847"/>
      <c r="M14" s="847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6" ht="16.5" thickBot="1" x14ac:dyDescent="0.3">
      <c r="C15" s="2"/>
      <c r="D15" s="5" t="s">
        <v>127</v>
      </c>
      <c r="E15" s="2"/>
      <c r="F15" s="2"/>
      <c r="G15" s="2"/>
      <c r="J15" s="139"/>
    </row>
    <row r="16" spans="1:66" ht="34.5" customHeight="1" thickBot="1" x14ac:dyDescent="0.3">
      <c r="A16" s="876" t="s">
        <v>0</v>
      </c>
      <c r="B16" s="741"/>
      <c r="C16" s="741"/>
      <c r="D16" s="18" t="s">
        <v>1</v>
      </c>
      <c r="E16" s="827" t="s">
        <v>131</v>
      </c>
      <c r="F16" s="827"/>
      <c r="G16" s="827" t="s">
        <v>128</v>
      </c>
      <c r="H16" s="827"/>
      <c r="I16" s="827" t="s">
        <v>129</v>
      </c>
      <c r="J16" s="827"/>
      <c r="K16" s="828" t="s">
        <v>130</v>
      </c>
      <c r="L16" s="829"/>
      <c r="M16" s="828" t="s">
        <v>132</v>
      </c>
      <c r="N16" s="830"/>
    </row>
    <row r="17" spans="1:14" ht="25.5" customHeight="1" x14ac:dyDescent="0.25">
      <c r="A17" s="859" t="s">
        <v>133</v>
      </c>
      <c r="B17" s="860"/>
      <c r="C17" s="861"/>
      <c r="D17" s="54">
        <v>5700</v>
      </c>
      <c r="E17" s="894">
        <f>E19+E20+E21+E22</f>
        <v>84055</v>
      </c>
      <c r="F17" s="877"/>
      <c r="G17" s="877">
        <f>G19+G20+G21+G22</f>
        <v>139250</v>
      </c>
      <c r="H17" s="877"/>
      <c r="I17" s="595">
        <f>I19+I20+I21+I22</f>
        <v>-127743</v>
      </c>
      <c r="J17" s="595"/>
      <c r="K17" s="882">
        <f>K19+K20+K21+K22</f>
        <v>0</v>
      </c>
      <c r="L17" s="883"/>
      <c r="M17" s="884">
        <f>M19+M20+M21+M22</f>
        <v>95562</v>
      </c>
      <c r="N17" s="885"/>
    </row>
    <row r="18" spans="1:14" x14ac:dyDescent="0.25">
      <c r="A18" s="862" t="s">
        <v>40</v>
      </c>
      <c r="B18" s="863"/>
      <c r="C18" s="864"/>
      <c r="D18" s="55"/>
      <c r="E18" s="886"/>
      <c r="F18" s="689"/>
      <c r="G18" s="887"/>
      <c r="H18" s="888"/>
      <c r="I18" s="889"/>
      <c r="J18" s="890"/>
      <c r="K18" s="891"/>
      <c r="L18" s="892"/>
      <c r="M18" s="688"/>
      <c r="N18" s="893"/>
    </row>
    <row r="19" spans="1:14" ht="12.75" customHeight="1" x14ac:dyDescent="0.25">
      <c r="A19" s="865" t="s">
        <v>134</v>
      </c>
      <c r="B19" s="866"/>
      <c r="C19" s="867"/>
      <c r="D19" s="56">
        <v>5701</v>
      </c>
      <c r="E19" s="905">
        <v>56831</v>
      </c>
      <c r="F19" s="691"/>
      <c r="G19" s="878">
        <f>89162+25850</f>
        <v>115012</v>
      </c>
      <c r="H19" s="879"/>
      <c r="I19" s="895">
        <v>-103332</v>
      </c>
      <c r="J19" s="896"/>
      <c r="K19" s="834">
        <v>0</v>
      </c>
      <c r="L19" s="833"/>
      <c r="M19" s="690">
        <f>E19+G19+I19+K19</f>
        <v>68511</v>
      </c>
      <c r="N19" s="897"/>
    </row>
    <row r="20" spans="1:14" ht="25.5" customHeight="1" x14ac:dyDescent="0.25">
      <c r="A20" s="868" t="s">
        <v>164</v>
      </c>
      <c r="B20" s="869"/>
      <c r="C20" s="870"/>
      <c r="D20" s="56">
        <v>5702</v>
      </c>
      <c r="E20" s="898">
        <v>124</v>
      </c>
      <c r="F20" s="899"/>
      <c r="G20" s="900">
        <v>1431</v>
      </c>
      <c r="H20" s="900"/>
      <c r="I20" s="901">
        <v>-1419</v>
      </c>
      <c r="J20" s="901"/>
      <c r="K20" s="838">
        <v>0</v>
      </c>
      <c r="L20" s="902"/>
      <c r="M20" s="903">
        <f t="shared" ref="M20:M22" si="1">E20+G20+I20+K20</f>
        <v>136</v>
      </c>
      <c r="N20" s="904"/>
    </row>
    <row r="21" spans="1:14" ht="25.5" customHeight="1" x14ac:dyDescent="0.25">
      <c r="A21" s="868" t="s">
        <v>165</v>
      </c>
      <c r="B21" s="874"/>
      <c r="C21" s="875"/>
      <c r="D21" s="174">
        <v>5703</v>
      </c>
      <c r="E21" s="880">
        <v>19574</v>
      </c>
      <c r="F21" s="441"/>
      <c r="G21" s="881">
        <v>22384</v>
      </c>
      <c r="H21" s="449"/>
      <c r="I21" s="906">
        <v>-15466</v>
      </c>
      <c r="J21" s="449"/>
      <c r="K21" s="838">
        <v>0</v>
      </c>
      <c r="L21" s="907"/>
      <c r="M21" s="903">
        <f t="shared" ref="M21" si="2">E21+G21+I21+K21</f>
        <v>26492</v>
      </c>
      <c r="N21" s="437"/>
    </row>
    <row r="22" spans="1:14" ht="30" customHeight="1" thickBot="1" x14ac:dyDescent="0.3">
      <c r="A22" s="871" t="s">
        <v>181</v>
      </c>
      <c r="B22" s="872"/>
      <c r="C22" s="873"/>
      <c r="D22" s="58">
        <v>5704</v>
      </c>
      <c r="E22" s="935">
        <v>7526</v>
      </c>
      <c r="F22" s="936"/>
      <c r="G22" s="923">
        <v>423</v>
      </c>
      <c r="H22" s="923"/>
      <c r="I22" s="924">
        <v>-7526</v>
      </c>
      <c r="J22" s="454"/>
      <c r="K22" s="925">
        <v>0</v>
      </c>
      <c r="L22" s="926"/>
      <c r="M22" s="927">
        <f t="shared" si="1"/>
        <v>423</v>
      </c>
      <c r="N22" s="928"/>
    </row>
    <row r="23" spans="1:14" ht="11.25" customHeight="1" x14ac:dyDescent="0.25">
      <c r="A23" s="175"/>
      <c r="B23" s="175"/>
      <c r="C23" s="175"/>
      <c r="D23" s="176"/>
      <c r="E23" s="177"/>
      <c r="F23" s="177"/>
      <c r="G23" s="178"/>
      <c r="H23" s="178"/>
      <c r="I23" s="179"/>
      <c r="J23" s="179"/>
      <c r="K23" s="179"/>
      <c r="L23" s="179"/>
      <c r="M23" s="177"/>
      <c r="N23" s="177"/>
    </row>
    <row r="24" spans="1:14" ht="16.5" thickBot="1" x14ac:dyDescent="0.3">
      <c r="D24" s="5" t="s">
        <v>135</v>
      </c>
      <c r="E24" s="5"/>
      <c r="F24" s="5"/>
    </row>
    <row r="25" spans="1:14" ht="15.75" thickBot="1" x14ac:dyDescent="0.3">
      <c r="A25" s="929" t="s">
        <v>0</v>
      </c>
      <c r="B25" s="930"/>
      <c r="C25" s="930"/>
      <c r="D25" s="59" t="s">
        <v>1</v>
      </c>
      <c r="E25" s="931" t="s">
        <v>199</v>
      </c>
      <c r="F25" s="931"/>
      <c r="G25" s="931"/>
      <c r="H25" s="931" t="s">
        <v>180</v>
      </c>
      <c r="I25" s="931"/>
      <c r="J25" s="931"/>
      <c r="K25" s="932" t="s">
        <v>172</v>
      </c>
      <c r="L25" s="933"/>
      <c r="M25" s="934"/>
    </row>
    <row r="26" spans="1:14" x14ac:dyDescent="0.25">
      <c r="A26" s="908" t="s">
        <v>136</v>
      </c>
      <c r="B26" s="909"/>
      <c r="C26" s="909"/>
      <c r="D26" s="10">
        <v>5800</v>
      </c>
      <c r="E26" s="912">
        <v>2048</v>
      </c>
      <c r="F26" s="913"/>
      <c r="G26" s="913"/>
      <c r="H26" s="914">
        <v>0</v>
      </c>
      <c r="I26" s="914"/>
      <c r="J26" s="914"/>
      <c r="K26" s="915">
        <v>0</v>
      </c>
      <c r="L26" s="916"/>
      <c r="M26" s="917"/>
    </row>
    <row r="27" spans="1:14" ht="15.75" thickBot="1" x14ac:dyDescent="0.3">
      <c r="A27" s="910" t="s">
        <v>137</v>
      </c>
      <c r="B27" s="911"/>
      <c r="C27" s="911"/>
      <c r="D27" s="60">
        <v>5810</v>
      </c>
      <c r="E27" s="918">
        <v>0</v>
      </c>
      <c r="F27" s="919"/>
      <c r="G27" s="919"/>
      <c r="H27" s="919">
        <v>0</v>
      </c>
      <c r="I27" s="919"/>
      <c r="J27" s="919"/>
      <c r="K27" s="920">
        <v>0</v>
      </c>
      <c r="L27" s="921"/>
      <c r="M27" s="922"/>
    </row>
  </sheetData>
  <mergeCells count="103">
    <mergeCell ref="I21:J21"/>
    <mergeCell ref="K21:L21"/>
    <mergeCell ref="M21:N21"/>
    <mergeCell ref="A26:C26"/>
    <mergeCell ref="A27:C27"/>
    <mergeCell ref="E26:G26"/>
    <mergeCell ref="H26:J26"/>
    <mergeCell ref="K26:M26"/>
    <mergeCell ref="E27:G27"/>
    <mergeCell ref="H27:J27"/>
    <mergeCell ref="K27:M27"/>
    <mergeCell ref="G22:H22"/>
    <mergeCell ref="I22:J22"/>
    <mergeCell ref="K22:L22"/>
    <mergeCell ref="M22:N22"/>
    <mergeCell ref="A25:C25"/>
    <mergeCell ref="E25:G25"/>
    <mergeCell ref="H25:J25"/>
    <mergeCell ref="K25:M25"/>
    <mergeCell ref="E22:F22"/>
    <mergeCell ref="I19:J19"/>
    <mergeCell ref="K19:L19"/>
    <mergeCell ref="M19:N19"/>
    <mergeCell ref="E20:F20"/>
    <mergeCell ref="G20:H20"/>
    <mergeCell ref="I20:J20"/>
    <mergeCell ref="K20:L20"/>
    <mergeCell ref="M20:N20"/>
    <mergeCell ref="E19:F19"/>
    <mergeCell ref="I17:J17"/>
    <mergeCell ref="K17:L17"/>
    <mergeCell ref="M17:N17"/>
    <mergeCell ref="E18:F18"/>
    <mergeCell ref="G18:H18"/>
    <mergeCell ref="I18:J18"/>
    <mergeCell ref="K18:L18"/>
    <mergeCell ref="M18:N18"/>
    <mergeCell ref="E17:F17"/>
    <mergeCell ref="A17:C17"/>
    <mergeCell ref="A18:C18"/>
    <mergeCell ref="A19:C19"/>
    <mergeCell ref="A20:C20"/>
    <mergeCell ref="A22:C22"/>
    <mergeCell ref="A21:C21"/>
    <mergeCell ref="A16:C16"/>
    <mergeCell ref="E16:F16"/>
    <mergeCell ref="G16:H16"/>
    <mergeCell ref="G17:H17"/>
    <mergeCell ref="G19:H19"/>
    <mergeCell ref="E21:F21"/>
    <mergeCell ref="G21:H21"/>
    <mergeCell ref="I16:J16"/>
    <mergeCell ref="K16:L16"/>
    <mergeCell ref="M16:N16"/>
    <mergeCell ref="H11:J11"/>
    <mergeCell ref="K11:M11"/>
    <mergeCell ref="H12:J12"/>
    <mergeCell ref="K12:M12"/>
    <mergeCell ref="H13:J13"/>
    <mergeCell ref="K13:M13"/>
    <mergeCell ref="A14:M14"/>
    <mergeCell ref="A11:E11"/>
    <mergeCell ref="A12:E12"/>
    <mergeCell ref="A13:E13"/>
    <mergeCell ref="F11:G11"/>
    <mergeCell ref="F12:G12"/>
    <mergeCell ref="F13:G13"/>
    <mergeCell ref="H10:J10"/>
    <mergeCell ref="K3:M3"/>
    <mergeCell ref="K4:M4"/>
    <mergeCell ref="K5:M5"/>
    <mergeCell ref="K6:M6"/>
    <mergeCell ref="K7:M7"/>
    <mergeCell ref="K8:M8"/>
    <mergeCell ref="K10:M10"/>
    <mergeCell ref="H3:J3"/>
    <mergeCell ref="H4:J4"/>
    <mergeCell ref="H5:J5"/>
    <mergeCell ref="H6:J6"/>
    <mergeCell ref="H7:J7"/>
    <mergeCell ref="H8:J8"/>
    <mergeCell ref="H9:J9"/>
    <mergeCell ref="K9:M9"/>
    <mergeCell ref="A8:E8"/>
    <mergeCell ref="A10:E10"/>
    <mergeCell ref="F7:G7"/>
    <mergeCell ref="F8:G8"/>
    <mergeCell ref="F10:G10"/>
    <mergeCell ref="A4:E4"/>
    <mergeCell ref="A5:E5"/>
    <mergeCell ref="A6:E6"/>
    <mergeCell ref="A7:E7"/>
    <mergeCell ref="A9:E9"/>
    <mergeCell ref="F9:G9"/>
    <mergeCell ref="A2:E2"/>
    <mergeCell ref="F2:G2"/>
    <mergeCell ref="H2:J2"/>
    <mergeCell ref="K2:M2"/>
    <mergeCell ref="A3:E3"/>
    <mergeCell ref="F3:G3"/>
    <mergeCell ref="F4:G4"/>
    <mergeCell ref="F5:G5"/>
    <mergeCell ref="F6:G6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tabSelected="1" workbookViewId="0">
      <selection activeCell="F24" sqref="F24"/>
    </sheetView>
  </sheetViews>
  <sheetFormatPr defaultRowHeight="15" x14ac:dyDescent="0.25"/>
  <cols>
    <col min="8" max="8" width="6.28515625" customWidth="1"/>
    <col min="9" max="9" width="7.7109375" customWidth="1"/>
    <col min="10" max="10" width="11.85546875" customWidth="1"/>
    <col min="11" max="11" width="14" customWidth="1"/>
    <col min="12" max="12" width="5.140625" customWidth="1"/>
  </cols>
  <sheetData>
    <row r="2" spans="1:13" ht="15.75" x14ac:dyDescent="0.25">
      <c r="D2" s="5" t="s">
        <v>138</v>
      </c>
    </row>
    <row r="3" spans="1:13" ht="15.75" thickBot="1" x14ac:dyDescent="0.3"/>
    <row r="4" spans="1:13" ht="24" customHeight="1" x14ac:dyDescent="0.25">
      <c r="A4" s="947" t="s">
        <v>0</v>
      </c>
      <c r="B4" s="827"/>
      <c r="C4" s="827"/>
      <c r="D4" s="827"/>
      <c r="E4" s="827"/>
      <c r="F4" s="948" t="s">
        <v>1</v>
      </c>
      <c r="G4" s="948"/>
      <c r="H4" s="948" t="s">
        <v>200</v>
      </c>
      <c r="I4" s="948"/>
      <c r="J4" s="948"/>
      <c r="K4" s="948" t="s">
        <v>179</v>
      </c>
      <c r="L4" s="948"/>
      <c r="M4" s="949"/>
    </row>
    <row r="5" spans="1:13" x14ac:dyDescent="0.25">
      <c r="A5" s="950" t="s">
        <v>139</v>
      </c>
      <c r="B5" s="951"/>
      <c r="C5" s="951"/>
      <c r="D5" s="951"/>
      <c r="E5" s="952"/>
      <c r="F5" s="953">
        <v>5900</v>
      </c>
      <c r="G5" s="953"/>
      <c r="H5" s="939">
        <f>H7+H8+H9</f>
        <v>42416</v>
      </c>
      <c r="I5" s="940"/>
      <c r="J5" s="941"/>
      <c r="K5" s="942">
        <f>K7+K8+K9</f>
        <v>30373</v>
      </c>
      <c r="L5" s="942"/>
      <c r="M5" s="942"/>
    </row>
    <row r="6" spans="1:13" x14ac:dyDescent="0.25">
      <c r="A6" s="937" t="s">
        <v>14</v>
      </c>
      <c r="B6" s="938"/>
      <c r="C6" s="938"/>
      <c r="D6" s="938"/>
      <c r="E6" s="493"/>
      <c r="F6" s="600"/>
      <c r="G6" s="946"/>
      <c r="H6" s="943"/>
      <c r="I6" s="944"/>
      <c r="J6" s="945"/>
      <c r="K6" s="943"/>
      <c r="L6" s="944"/>
      <c r="M6" s="945"/>
    </row>
    <row r="7" spans="1:13" x14ac:dyDescent="0.25">
      <c r="A7" s="954" t="s">
        <v>140</v>
      </c>
      <c r="B7" s="955"/>
      <c r="C7" s="955"/>
      <c r="D7" s="955"/>
      <c r="E7" s="495"/>
      <c r="F7" s="967">
        <v>5901</v>
      </c>
      <c r="G7" s="968"/>
      <c r="H7" s="971">
        <v>0</v>
      </c>
      <c r="I7" s="972"/>
      <c r="J7" s="973"/>
      <c r="K7" s="971">
        <v>0</v>
      </c>
      <c r="L7" s="972"/>
      <c r="M7" s="973"/>
    </row>
    <row r="8" spans="1:13" x14ac:dyDescent="0.25">
      <c r="A8" s="956" t="s">
        <v>141</v>
      </c>
      <c r="B8" s="956"/>
      <c r="C8" s="956"/>
      <c r="D8" s="956"/>
      <c r="E8" s="954"/>
      <c r="F8" s="969">
        <v>5902</v>
      </c>
      <c r="G8" s="969"/>
      <c r="H8" s="974">
        <v>42416</v>
      </c>
      <c r="I8" s="974"/>
      <c r="J8" s="974"/>
      <c r="K8" s="974">
        <v>30373</v>
      </c>
      <c r="L8" s="974"/>
      <c r="M8" s="974"/>
    </row>
    <row r="9" spans="1:13" s="61" customFormat="1" x14ac:dyDescent="0.25">
      <c r="A9" s="957" t="s">
        <v>142</v>
      </c>
      <c r="B9" s="957"/>
      <c r="C9" s="957"/>
      <c r="D9" s="957"/>
      <c r="E9" s="958"/>
      <c r="F9" s="345">
        <v>5905</v>
      </c>
      <c r="G9" s="338"/>
      <c r="H9" s="970">
        <v>0</v>
      </c>
      <c r="I9" s="970"/>
      <c r="J9" s="970"/>
      <c r="K9" s="970">
        <v>0</v>
      </c>
      <c r="L9" s="970"/>
      <c r="M9" s="970"/>
    </row>
    <row r="10" spans="1:13" s="61" customFormat="1" ht="27.75" customHeight="1" x14ac:dyDescent="0.25">
      <c r="A10" s="958"/>
      <c r="B10" s="965"/>
      <c r="C10" s="965"/>
      <c r="D10" s="965"/>
      <c r="E10" s="966"/>
      <c r="F10" s="345"/>
      <c r="G10" s="441"/>
      <c r="H10" s="975" t="s">
        <v>3</v>
      </c>
      <c r="I10" s="976"/>
      <c r="J10" s="62" t="s">
        <v>143</v>
      </c>
      <c r="K10" s="62" t="s">
        <v>144</v>
      </c>
      <c r="L10" s="975" t="s">
        <v>145</v>
      </c>
      <c r="M10" s="976"/>
    </row>
    <row r="11" spans="1:13" x14ac:dyDescent="0.25">
      <c r="A11" s="959" t="s">
        <v>201</v>
      </c>
      <c r="B11" s="960"/>
      <c r="C11" s="960"/>
      <c r="D11" s="960"/>
      <c r="E11" s="961"/>
      <c r="F11" s="565">
        <v>5910</v>
      </c>
      <c r="G11" s="981"/>
      <c r="H11" s="977">
        <v>0</v>
      </c>
      <c r="I11" s="978"/>
      <c r="J11" s="181">
        <v>0</v>
      </c>
      <c r="K11" s="181">
        <v>0</v>
      </c>
      <c r="L11" s="979">
        <v>0</v>
      </c>
      <c r="M11" s="980"/>
    </row>
    <row r="12" spans="1:13" x14ac:dyDescent="0.25">
      <c r="A12" s="962" t="s">
        <v>202</v>
      </c>
      <c r="B12" s="963"/>
      <c r="C12" s="963"/>
      <c r="D12" s="963"/>
      <c r="E12" s="964"/>
      <c r="F12" s="565">
        <v>5920</v>
      </c>
      <c r="G12" s="981"/>
      <c r="H12" s="977">
        <v>0</v>
      </c>
      <c r="I12" s="978"/>
      <c r="J12" s="181">
        <v>0</v>
      </c>
      <c r="K12" s="181">
        <v>0</v>
      </c>
      <c r="L12" s="979">
        <v>0</v>
      </c>
      <c r="M12" s="980"/>
    </row>
    <row r="17" spans="1:8" x14ac:dyDescent="0.25">
      <c r="A17" t="s">
        <v>146</v>
      </c>
      <c r="D17" t="s">
        <v>147</v>
      </c>
      <c r="H17" t="s">
        <v>148</v>
      </c>
    </row>
    <row r="18" spans="1:8" s="180" customFormat="1" x14ac:dyDescent="0.25">
      <c r="A18" s="211" t="s">
        <v>205</v>
      </c>
      <c r="B18" s="211"/>
      <c r="C18" s="211"/>
      <c r="D18" s="211"/>
      <c r="E18" s="211"/>
    </row>
    <row r="19" spans="1:8" x14ac:dyDescent="0.25">
      <c r="A19" s="160"/>
      <c r="B19" s="160"/>
      <c r="C19" s="160"/>
      <c r="D19" s="160"/>
      <c r="E19" s="160"/>
    </row>
    <row r="20" spans="1:8" x14ac:dyDescent="0.25">
      <c r="A20" s="160"/>
      <c r="B20" s="160"/>
      <c r="C20" s="160"/>
      <c r="D20" s="160"/>
      <c r="E20" s="160"/>
    </row>
    <row r="21" spans="1:8" x14ac:dyDescent="0.25">
      <c r="A21" s="160" t="s">
        <v>206</v>
      </c>
      <c r="B21" s="160"/>
      <c r="C21" s="160"/>
      <c r="D21" s="160"/>
      <c r="E21" s="160"/>
    </row>
    <row r="22" spans="1:8" x14ac:dyDescent="0.25">
      <c r="A22" s="160"/>
      <c r="B22" s="160"/>
      <c r="C22" s="160"/>
      <c r="D22" s="160"/>
      <c r="E22" s="160"/>
    </row>
  </sheetData>
  <mergeCells count="36">
    <mergeCell ref="F10:G10"/>
    <mergeCell ref="H10:I10"/>
    <mergeCell ref="H11:I11"/>
    <mergeCell ref="H12:I12"/>
    <mergeCell ref="L10:M10"/>
    <mergeCell ref="L11:M11"/>
    <mergeCell ref="L12:M12"/>
    <mergeCell ref="F11:G11"/>
    <mergeCell ref="F12:G12"/>
    <mergeCell ref="F7:G7"/>
    <mergeCell ref="F8:G8"/>
    <mergeCell ref="F9:G9"/>
    <mergeCell ref="H9:J9"/>
    <mergeCell ref="K9:M9"/>
    <mergeCell ref="H7:J7"/>
    <mergeCell ref="K7:M7"/>
    <mergeCell ref="H8:J8"/>
    <mergeCell ref="K8:M8"/>
    <mergeCell ref="A7:E7"/>
    <mergeCell ref="A8:E8"/>
    <mergeCell ref="A9:E9"/>
    <mergeCell ref="A11:E11"/>
    <mergeCell ref="A12:E12"/>
    <mergeCell ref="A10:E10"/>
    <mergeCell ref="A4:E4"/>
    <mergeCell ref="F4:G4"/>
    <mergeCell ref="H4:J4"/>
    <mergeCell ref="K4:M4"/>
    <mergeCell ref="A5:E5"/>
    <mergeCell ref="F5:G5"/>
    <mergeCell ref="A6:E6"/>
    <mergeCell ref="H5:J5"/>
    <mergeCell ref="K5:M5"/>
    <mergeCell ref="H6:J6"/>
    <mergeCell ref="K6:M6"/>
    <mergeCell ref="F6:G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1.3</vt:lpstr>
      <vt:lpstr>4.6</vt:lpstr>
      <vt:lpstr>7.9</vt:lpstr>
      <vt:lpstr>10.12</vt:lpstr>
      <vt:lpstr>13</vt:lpstr>
      <vt:lpstr>14</vt:lpstr>
      <vt:lpstr>'1.3'!Область_печати</vt:lpstr>
      <vt:lpstr>'10.12'!Область_печати</vt:lpstr>
      <vt:lpstr>'13'!Область_печати</vt:lpstr>
      <vt:lpstr>'14'!Область_печати</vt:lpstr>
      <vt:lpstr>'4.6'!Область_печати</vt:lpstr>
      <vt:lpstr>'7.9'!Область_печати</vt:lpstr>
    </vt:vector>
  </TitlesOfParts>
  <Company>sbit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oorl</dc:creator>
  <cp:lastModifiedBy>_</cp:lastModifiedBy>
  <cp:lastPrinted>2016-03-18T05:38:53Z</cp:lastPrinted>
  <dcterms:created xsi:type="dcterms:W3CDTF">2013-02-06T07:02:32Z</dcterms:created>
  <dcterms:modified xsi:type="dcterms:W3CDTF">2016-03-18T05:39:01Z</dcterms:modified>
</cp:coreProperties>
</file>